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60" windowHeight="7155" tabRatio="898" activeTab="2"/>
  </bookViews>
  <sheets>
    <sheet name="orçamento" sheetId="1" r:id="rId1"/>
    <sheet name="cronograma" sheetId="2" r:id="rId2"/>
    <sheet name="desembolso" sheetId="3" r:id="rId3"/>
  </sheets>
  <definedNames>
    <definedName name="_xlnm.Print_Area" localSheetId="1">'cronograma'!$B$3:$M$60</definedName>
    <definedName name="_xlnm.Print_Area" localSheetId="2">'desembolso'!$A$1:$M$25</definedName>
    <definedName name="_xlnm.Print_Area" localSheetId="0">'orçamento'!$A$1:$G$208</definedName>
    <definedName name="_xlnm.Print_Titles" localSheetId="1">'cronograma'!$3:$9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<sst xmlns="http://schemas.openxmlformats.org/spreadsheetml/2006/main" count="739" uniqueCount="468">
  <si>
    <t>PREFEITURA MUNICIPAL DE SANTO ANTONIO DE POSSE</t>
  </si>
  <si>
    <t>Estado de São Paulo</t>
  </si>
  <si>
    <t>PLANILHA DE ORÇAMENTO</t>
  </si>
  <si>
    <t>ITEM</t>
  </si>
  <si>
    <t>DESCRIÇÃO SERVIÇOS (MAT+MO)</t>
  </si>
  <si>
    <t>CÓDIGO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</si>
  <si>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</si>
  <si>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</si>
  <si>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</si>
  <si>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</si>
  <si>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</si>
  <si>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</si>
  <si>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</si>
  <si>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</si>
  <si>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</si>
  <si>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</si>
  <si>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</si>
  <si>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</si>
  <si>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</si>
  <si>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</si>
  <si>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</si>
  <si>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</si>
  <si>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</si>
  <si>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AÇO CA50A</t>
  </si>
  <si>
    <t>74.254/002</t>
  </si>
  <si>
    <t>kg</t>
  </si>
  <si>
    <t>2.4</t>
  </si>
  <si>
    <t>2.5</t>
  </si>
  <si>
    <t>IMPERMEABILIZAÇÃO DE ALICERCE / PAREDE CONTENÇÃO</t>
  </si>
  <si>
    <t>SUPERESTRUTURA</t>
  </si>
  <si>
    <t>3.1</t>
  </si>
  <si>
    <t>3.2</t>
  </si>
  <si>
    <t>3.3</t>
  </si>
  <si>
    <t>3.4</t>
  </si>
  <si>
    <t>74.007/002</t>
  </si>
  <si>
    <t>3.5</t>
  </si>
  <si>
    <t>74.202/001</t>
  </si>
  <si>
    <t>4.1</t>
  </si>
  <si>
    <t>4.2</t>
  </si>
  <si>
    <t>ALÇAPÃO METÁLICO (0,70 x 0,70m)</t>
  </si>
  <si>
    <t>74.073/002</t>
  </si>
  <si>
    <t>unid.</t>
  </si>
  <si>
    <t>4.3</t>
  </si>
  <si>
    <t>73.910/006</t>
  </si>
  <si>
    <t>5.1</t>
  </si>
  <si>
    <t>COBERTURA</t>
  </si>
  <si>
    <t>6.1</t>
  </si>
  <si>
    <t>6.2</t>
  </si>
  <si>
    <t>6.3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</si>
  <si>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</si>
  <si>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</si>
  <si>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</si>
  <si>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</si>
  <si>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</si>
  <si>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</si>
  <si>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</si>
  <si>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</si>
  <si>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</si>
  <si>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</si>
  <si>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</si>
  <si>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</si>
  <si>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</si>
  <si>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</si>
  <si>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</si>
  <si>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</si>
  <si>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ESMALTE SINTÉTICO PARA METAL</t>
  </si>
  <si>
    <t>73.924/001</t>
  </si>
  <si>
    <t>8.3</t>
  </si>
  <si>
    <t>ESMALTE SINTÉTICO PARA MADEIRAS</t>
  </si>
  <si>
    <t>74.065/003</t>
  </si>
  <si>
    <t>PISO INTERNO</t>
  </si>
  <si>
    <t>9.1</t>
  </si>
  <si>
    <t>REGULARIZAÇÃO E COMPACTAÇÃO DO SOLO</t>
  </si>
  <si>
    <t>9.2</t>
  </si>
  <si>
    <t>9.3</t>
  </si>
  <si>
    <t>REGULARIZAÇÃO COM ARGAMASSA e=3 cm</t>
  </si>
  <si>
    <t>9.4</t>
  </si>
  <si>
    <t>9.5</t>
  </si>
  <si>
    <t>RODAPÉ CERÂMICO h=8 cm</t>
  </si>
  <si>
    <t>10.1</t>
  </si>
  <si>
    <t>PADRÃO DE ENTRADA</t>
  </si>
  <si>
    <t>10.1.1</t>
  </si>
  <si>
    <t>POSTE DE CONCRETO DUPLO "T" - 7,5/200</t>
  </si>
  <si>
    <t>73.783/006</t>
  </si>
  <si>
    <t>conj.</t>
  </si>
  <si>
    <t>10.1.2</t>
  </si>
  <si>
    <t>ELETRODUTO PVC RÍGIDO ROSCÁVEL 2", inclusive acessórios</t>
  </si>
  <si>
    <t>10.1.3</t>
  </si>
  <si>
    <t>ELETRODUTO PVC RÍGIDO ROSCÁVEL 1", inclusive acessórios</t>
  </si>
  <si>
    <t>10.1.4</t>
  </si>
  <si>
    <t>CAIXA DE MEDIÇÃO EXTERNA (90x120x27cm), padrão Eletropaulo</t>
  </si>
  <si>
    <t>10.1.5</t>
  </si>
  <si>
    <t>CAIXA P/ SECCIONADORA TIPO "T" (90x60x25cm), padrão Eletropaulo</t>
  </si>
  <si>
    <t>CPOS 360308</t>
  </si>
  <si>
    <t>10.1.6</t>
  </si>
  <si>
    <t>CABO DE COBRE 70,0 mm², isolamento 750 V - isolação em PVC 70°C</t>
  </si>
  <si>
    <t>10.1.7</t>
  </si>
  <si>
    <t>CABO DE COBRE NU 35,0 mm², têmpera mole, classe 2</t>
  </si>
  <si>
    <t>10.1.8</t>
  </si>
  <si>
    <t>10.1.9</t>
  </si>
  <si>
    <t>FUSÍVEL TIPO NH 1, de 36A a 250A</t>
  </si>
  <si>
    <t>10.1.10</t>
  </si>
  <si>
    <t>HASTE DE ATERRAMENTO DE 5/8´ x 2,40m, inclusive conector</t>
  </si>
  <si>
    <t>10.1.11</t>
  </si>
  <si>
    <t>CAIXA INSPEÇÃO DO TERRA, em PVC rígido, diâm. 300mm- h=250mm</t>
  </si>
  <si>
    <t>CPOS 420531</t>
  </si>
  <si>
    <t>10.1.12</t>
  </si>
  <si>
    <t>TERMINAL DE PRESSÃO/ COMPRESSÃO P/ CABO 70,0 mm²</t>
  </si>
  <si>
    <t>10.1.13</t>
  </si>
  <si>
    <t>TERMINAL DE PRESSÃO/ COMPRESSÃO P/ CABO 35,0 mm²</t>
  </si>
  <si>
    <t>10.2</t>
  </si>
  <si>
    <t>INSTALAÇÕES ELÉTRICAS - ÁREA INTERNA</t>
  </si>
  <si>
    <t>10.2.1</t>
  </si>
  <si>
    <t>CABO FLEX 1,5mm2 PT</t>
  </si>
  <si>
    <t>73.860/007</t>
  </si>
  <si>
    <t>10.2.2</t>
  </si>
  <si>
    <t>CABO FLEX 1,5mm2 AZ</t>
  </si>
  <si>
    <t>10.2.3</t>
  </si>
  <si>
    <t>CABO FLEX 1,5mm2 VD</t>
  </si>
  <si>
    <t>10.2.4</t>
  </si>
  <si>
    <t>CABO FLEX 2,5mm2 PT</t>
  </si>
  <si>
    <t>73.860/008</t>
  </si>
  <si>
    <t>10.2.5</t>
  </si>
  <si>
    <t>CABO FLEX 2,5mm2 AZ</t>
  </si>
  <si>
    <t>10.2.6</t>
  </si>
  <si>
    <t>CABO FLEX 2,5mm2 VD</t>
  </si>
  <si>
    <t>10.2.7</t>
  </si>
  <si>
    <t>CABO FLEX 16mm2 1 KV PT</t>
  </si>
  <si>
    <t>73.860/012</t>
  </si>
  <si>
    <t>10.2.8</t>
  </si>
  <si>
    <t>CABO FLEX 16mm2 1 KV AZ</t>
  </si>
  <si>
    <t>10.2.9</t>
  </si>
  <si>
    <t>CABO FLEX 16mm2 VD OU VD/AM</t>
  </si>
  <si>
    <t>10.2.10</t>
  </si>
  <si>
    <t>CABO DE COBRE NU 16mm2</t>
  </si>
  <si>
    <t>10.2.11</t>
  </si>
  <si>
    <t>FIO TELEFÔNICO - USO INTERNO</t>
  </si>
  <si>
    <t>10.2.12</t>
  </si>
  <si>
    <t>FIO TELEFÔNICO - USO EXTERNO</t>
  </si>
  <si>
    <t>10.2.13</t>
  </si>
  <si>
    <t>TOMADA 2P+T 15A COM TAMPA (110 V)</t>
  </si>
  <si>
    <t>10.2.14</t>
  </si>
  <si>
    <t>TOMADA 220V ALTA (para chuveiro elétrico)</t>
  </si>
  <si>
    <t>10.2.15</t>
  </si>
  <si>
    <t>TOMADA TRIPOLAR</t>
  </si>
  <si>
    <t>10.2.16</t>
  </si>
  <si>
    <t>TOMADA PARA INFORMÁTICA</t>
  </si>
  <si>
    <t>10.2.17</t>
  </si>
  <si>
    <t>TOMADA TELEFÔNICA</t>
  </si>
  <si>
    <t>10.2.18</t>
  </si>
  <si>
    <t>LUMINÁRIA 2x40W FLUORESCENTE - COMPLETA</t>
  </si>
  <si>
    <t>73.953/006</t>
  </si>
  <si>
    <t>10.2.19</t>
  </si>
  <si>
    <t>10.2.20</t>
  </si>
  <si>
    <t>74.094/001</t>
  </si>
  <si>
    <t>10.2.21</t>
  </si>
  <si>
    <t>INTERRUPTOR SIMPLES - 01 TECLA</t>
  </si>
  <si>
    <t>10.2.22</t>
  </si>
  <si>
    <t>10.2.23</t>
  </si>
  <si>
    <t>10.2.24</t>
  </si>
  <si>
    <t>INTERRUPTOR SIMPLES - 03 TECLAS</t>
  </si>
  <si>
    <t>10.2.25</t>
  </si>
  <si>
    <t>QUADRO DE COMANDO TIPO CE COD. 90.11.04</t>
  </si>
  <si>
    <t>10.2.26</t>
  </si>
  <si>
    <t>74.131/006</t>
  </si>
  <si>
    <t>10.2.27</t>
  </si>
  <si>
    <t>DISJUNTOR UNIPOLAR TERMOMAGNÉTICO DIN 10A</t>
  </si>
  <si>
    <t>74.130/001</t>
  </si>
  <si>
    <t>DISJUNTOR BIPOLAR TERMOMAGNÉTICO DIN 16A</t>
  </si>
  <si>
    <t>74.130/003</t>
  </si>
  <si>
    <t>DISJUNTOR TRIPOLAR TERMOMAGNÉTICO DIN 60A</t>
  </si>
  <si>
    <t>74.130/005</t>
  </si>
  <si>
    <t>11.1</t>
  </si>
  <si>
    <t>TUBO PVC MARROM 60 mm, inclusive com conexões</t>
  </si>
  <si>
    <t>11.2</t>
  </si>
  <si>
    <t>TUBO PVC MARROM 25 mm, inclusive com conexões</t>
  </si>
  <si>
    <t>11.3</t>
  </si>
  <si>
    <t>BÓIA 25mm</t>
  </si>
  <si>
    <t>74.058/003</t>
  </si>
  <si>
    <t>74.181/001</t>
  </si>
  <si>
    <t>TANQUE DE ROUPAS, inclusive coluna, válvula e torneira</t>
  </si>
  <si>
    <t>6.021 - 40.729</t>
  </si>
  <si>
    <t>CHUVEIRO ELÉTRICO, inclusive acessórios</t>
  </si>
  <si>
    <t>CAIXA DE GORDURA (SAÍDA 75mm)</t>
  </si>
  <si>
    <t>CAIXA DE INSPEÇÃO 60cm</t>
  </si>
  <si>
    <t>74.104/001</t>
  </si>
  <si>
    <t>TUBO PVC ESGOTO (DIÂMETRO 100 mm), inclusive conexões</t>
  </si>
  <si>
    <t>TUBO PVC ESGOTO (DIÂMETRO 75 mm), inclusive conexões</t>
  </si>
  <si>
    <t>TUBO PVC ESGOTO (DIÂMETRO 50 mm), inclusive conexões</t>
  </si>
  <si>
    <t>TUBO PVC ESGOTO (DIÂMETRO 40 mm), inclusive conexões</t>
  </si>
  <si>
    <t>CAIXA SIFONADA 100mm</t>
  </si>
  <si>
    <t>PREFEITO MUNICIPAL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</si>
  <si>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</si>
  <si>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</si>
  <si>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</si>
  <si>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</si>
  <si>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</si>
  <si>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</si>
  <si>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</si>
  <si>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</si>
  <si>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</si>
  <si>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>TOTAL GERAL (R$)</t>
  </si>
  <si>
    <t>CRONOGRAMA DE DESEMBOLSO</t>
  </si>
  <si>
    <t>RECURSOS MUNICIPAIS - CONTRAPARTIDA P.M.S.A.POSSE</t>
  </si>
  <si>
    <t>RECURSOS TOTAIS (REPASSE + CONTRAPARTIDA)</t>
  </si>
  <si>
    <t xml:space="preserve"> </t>
  </si>
  <si>
    <t>4º MÊS</t>
  </si>
  <si>
    <t>5º MÊS</t>
  </si>
  <si>
    <t xml:space="preserve">CRONOGRAMA FÍSICO- FINANCEIRO </t>
  </si>
  <si>
    <t>6.7</t>
  </si>
  <si>
    <t>73.822/002</t>
  </si>
  <si>
    <t>74.077/003</t>
  </si>
  <si>
    <t>LIMPEZA DE TERRENO - RASPAGEM MECANIZADA</t>
  </si>
  <si>
    <t>1.5</t>
  </si>
  <si>
    <t>74.154/001</t>
  </si>
  <si>
    <t>ESPALHAMENTO DE MATERIAL DE 1ª CATEGORIA</t>
  </si>
  <si>
    <t>74.034/001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</si>
  <si>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</si>
  <si>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</si>
  <si>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</si>
  <si>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</si>
  <si>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RECURSOS FEDERAIS - MINISTÉRIO DA SAÚDE</t>
  </si>
  <si>
    <t>5.2</t>
  </si>
  <si>
    <t>ÁREA EXTERNA</t>
  </si>
  <si>
    <t>12.1</t>
  </si>
  <si>
    <t>12.2</t>
  </si>
  <si>
    <t>12.3</t>
  </si>
  <si>
    <t>12.4</t>
  </si>
  <si>
    <t>7.4</t>
  </si>
  <si>
    <t>7.5</t>
  </si>
  <si>
    <t>MOLDURA DE GESSO PARA ARREMATE LAJE</t>
  </si>
  <si>
    <t>CPOS 222005</t>
  </si>
  <si>
    <t>CONSTRUÇÃO DA U.S.F. BELA VISTA</t>
  </si>
  <si>
    <t>ALAMBRADO  COM MONTANTES METÁLICOS</t>
  </si>
  <si>
    <t>73.768/005</t>
  </si>
  <si>
    <t>CPOS 400445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</si>
  <si>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</si>
  <si>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</si>
  <si>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74.051/001</t>
  </si>
  <si>
    <t>74.244/001</t>
  </si>
  <si>
    <t>DR. MAURÍCIO DIMAS COMISSO</t>
  </si>
  <si>
    <t>73.965/010</t>
  </si>
  <si>
    <t>EMBOÇO PAULISTA (cimento, cal e areia, traço 1:2:9)</t>
  </si>
  <si>
    <t>73.907/003</t>
  </si>
  <si>
    <t>CPOS 360306</t>
  </si>
  <si>
    <t>S  00020272</t>
  </si>
  <si>
    <t>ABERTURA DE VALAS  E BLOCOS - FUND. CONTRA BARRANCO</t>
  </si>
  <si>
    <t>AÇO CA50A (BALDRAMES E BLOCOS)</t>
  </si>
  <si>
    <t>LAJE PRÉ-MOLDADA B12 (c/ escoramento,capa,armação): COMPLETA</t>
  </si>
  <si>
    <t>TELHAMENTO EM FIBROCIMENTO - TIPO ONDULADA 6mm</t>
  </si>
  <si>
    <t>8.4</t>
  </si>
  <si>
    <t>ESMALTE SINTÉTICO PARA MASSA - PAREDES</t>
  </si>
  <si>
    <t>BACIA SANITÁRIA, com válvula de descarga</t>
  </si>
  <si>
    <t>BACIA SANITÁRIA P.C.D., com válvula de descarga</t>
  </si>
  <si>
    <t xml:space="preserve">ASSENTO PLÁSTICO PARA BACIA SANITÁRIA </t>
  </si>
  <si>
    <t>ASSENTO PLÁSTICO PARA BACIA SANITÁRIA P.C.D.</t>
  </si>
  <si>
    <t>CONCRETO FCK 25 Mpa, inclusive lançamento e adensamento</t>
  </si>
  <si>
    <t>74.138/003</t>
  </si>
  <si>
    <t>74.005/001</t>
  </si>
  <si>
    <t>COMPACTAÇÃO MECANIZADA, SEM CONTROLE</t>
  </si>
  <si>
    <t>73.910/007</t>
  </si>
  <si>
    <t>73.910/009</t>
  </si>
  <si>
    <t>LATEX ACRÍLICO, COM FUNDO SELADOR</t>
  </si>
  <si>
    <t>CPOS 331004</t>
  </si>
  <si>
    <t>quantidades</t>
  </si>
  <si>
    <t>COBERTURA POLICARBONATO ALVEOLAR 10mm, incluso estrutura fixação</t>
  </si>
  <si>
    <t>CPOS 163212</t>
  </si>
  <si>
    <t>ESTRUTURA PONTALETADA PARA TELHA ONDULADA</t>
  </si>
  <si>
    <t>VALORES (R$)</t>
  </si>
  <si>
    <t>ABERTURA DE VALAS - FUND. CONTRA BARRANCO</t>
  </si>
  <si>
    <t>ALVENARIA BLOCO CONCRETO VEDAÇÃO (14X19X39cm) - APARENTE</t>
  </si>
  <si>
    <t>PINTURA ACRÍLICA PARA MUROS  TIPO "NOVACOR"</t>
  </si>
  <si>
    <t>12.2.1</t>
  </si>
  <si>
    <t>12.2.2</t>
  </si>
  <si>
    <t>12.3.1</t>
  </si>
  <si>
    <t>12.3.2</t>
  </si>
  <si>
    <t>JARDINAGEM</t>
  </si>
  <si>
    <t>12.4.1</t>
  </si>
  <si>
    <t>INSTALAÇÕES ESPECIAIS PARA P.C.D.</t>
  </si>
  <si>
    <t>11.2.1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</si>
  <si>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</si>
  <si>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</si>
  <si>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</si>
  <si>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</si>
  <si>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</si>
  <si>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</si>
  <si>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</si>
  <si>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</si>
  <si>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</si>
  <si>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</si>
  <si>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</si>
  <si>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</si>
  <si>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</si>
  <si>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</si>
  <si>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11.2.2</t>
  </si>
  <si>
    <t>11.2.3</t>
  </si>
  <si>
    <t>11.2.4</t>
  </si>
  <si>
    <t>11.2.5</t>
  </si>
  <si>
    <t>11.2.6</t>
  </si>
  <si>
    <t>CPOS 300103</t>
  </si>
  <si>
    <t>CPOS 300105</t>
  </si>
  <si>
    <t>CPOS 300113</t>
  </si>
  <si>
    <t>CPOS 300102</t>
  </si>
  <si>
    <t>5.3</t>
  </si>
  <si>
    <t>5.4</t>
  </si>
  <si>
    <t>ESQUADRIAS DE MADEIRA, ALUMÍNIO E FERRO</t>
  </si>
  <si>
    <t>ESQUADRIAS DE MADEIRA</t>
  </si>
  <si>
    <t>ESQUADRIAS DE ALUMÍNIO</t>
  </si>
  <si>
    <t>ESQUADRIAS DE FERRO</t>
  </si>
  <si>
    <t>4.1.1</t>
  </si>
  <si>
    <t>4.1.2</t>
  </si>
  <si>
    <t>4.1.3</t>
  </si>
  <si>
    <t>4.1.4</t>
  </si>
  <si>
    <t>4.1.5</t>
  </si>
  <si>
    <t>PM 01: PORTA MADEIRA LISA COMPLETA (0,80x2,10m) (A=1,68m2)</t>
  </si>
  <si>
    <t>PM 02: PORTA MADEIRA LISA COMPLETA (0,90x2,10m) (A=1,89m2)</t>
  </si>
  <si>
    <t>PM 04: PORTA MADEIRA LISA COMPLETA (1,00x2,10m) (A=2,10m2)</t>
  </si>
  <si>
    <t>PM 05: PORTA MADEIRA LISA COMPLETA (1,20x2,10m) (A=2,52m2)</t>
  </si>
  <si>
    <t>CPOS 230824</t>
  </si>
  <si>
    <t>PM 03: PORTA MADEIRA LISA COMPLETA (0,9x2,1=1,89m²) - CORRER</t>
  </si>
  <si>
    <t>CPOS 230911</t>
  </si>
  <si>
    <t>4.2.1</t>
  </si>
  <si>
    <t>PA 01: PORTA DE ALUMÍNIO VENEZIANA - ABRIR (A=2,52m²)</t>
  </si>
  <si>
    <t>74.071/ 002</t>
  </si>
  <si>
    <t>4.2.2</t>
  </si>
  <si>
    <t>4.2.3</t>
  </si>
  <si>
    <t>CPOS 250111</t>
  </si>
  <si>
    <t>4.3.1</t>
  </si>
  <si>
    <t>4.3.2</t>
  </si>
  <si>
    <t>4.3.3</t>
  </si>
  <si>
    <t>4.3.4</t>
  </si>
  <si>
    <t>cpos260206/ 282060</t>
  </si>
  <si>
    <t>262022/ 262023</t>
  </si>
  <si>
    <t>PROJETO</t>
  </si>
  <si>
    <t>mantidas do</t>
  </si>
  <si>
    <t>P</t>
  </si>
  <si>
    <t>APARELHOS SANITÁRIOS</t>
  </si>
  <si>
    <t>TORNEIRA DE MESA P/ LAVATÓRIO, acionamento hidromecânico, DN= 1/2"</t>
  </si>
  <si>
    <t>CPOS 440348</t>
  </si>
  <si>
    <t>11.2.7</t>
  </si>
  <si>
    <t>11.2.8</t>
  </si>
  <si>
    <t>11.2.9</t>
  </si>
  <si>
    <t>TORNEIRA DE PAREDE ANTIVANDALISMO, DN= 3/4"</t>
  </si>
  <si>
    <t>CPOS 440351</t>
  </si>
  <si>
    <t>11.3.1</t>
  </si>
  <si>
    <t>11.3.2</t>
  </si>
  <si>
    <t>11.3.3</t>
  </si>
  <si>
    <t>11.3.4</t>
  </si>
  <si>
    <t>11.3.5</t>
  </si>
  <si>
    <t>11.3.6</t>
  </si>
  <si>
    <t>CPOS 480230</t>
  </si>
  <si>
    <t>SINAPI / CPOS</t>
  </si>
  <si>
    <t>SANTO ANTONIO DE POSSE - SP</t>
  </si>
  <si>
    <t>RESPONSÁVEL PELA FISCALIZAÇÃO DO CONVÊNIO</t>
  </si>
  <si>
    <t>ARANDELA 100 W USO EXTERNO - COMPLETA</t>
  </si>
  <si>
    <t>74.041/002</t>
  </si>
  <si>
    <t>LUMINÁRIA 100 W USO INTERNO - COMPLETA (SPOT PARA TETO)</t>
  </si>
  <si>
    <t>QUADRO DE DISTRIBUIÇÃO 32 DIN QDETN-32</t>
  </si>
  <si>
    <t>CPOS 300802</t>
  </si>
  <si>
    <t>TAMPO/BANCADA GRANITO POLIDO(L=60cm),c/ frontão, saia, arremates</t>
  </si>
  <si>
    <t>CPOS 440221</t>
  </si>
  <si>
    <t>ESCAVAÇÃO, CARGA E TRANSPORTE DE MATERIAL</t>
  </si>
  <si>
    <t>DESCRIÇÃO DAS ATIVIDADES</t>
  </si>
  <si>
    <t>6º MÊS</t>
  </si>
  <si>
    <t>(180 DIAS)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</si>
  <si>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</si>
  <si>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REPASSE</t>
  </si>
  <si>
    <t>POSSE</t>
  </si>
  <si>
    <t>ESTACA ESCAV.MECAN. (D=25cm),c/ escav,armação,concreto: COMPLETA</t>
  </si>
  <si>
    <t xml:space="preserve">ALVENARIA BLOCO CERÂMICO VEDAÇÃO-normatizado (14x19x29cm) </t>
  </si>
  <si>
    <t>73.933/001</t>
  </si>
  <si>
    <t>88485-88489</t>
  </si>
  <si>
    <t>CHAVE SECCIONADORA, tripolar, c/ prolongador, s/ porta-fusível, de 200A</t>
  </si>
  <si>
    <t>LAVATÓRIO LOUÇA COM COLUNA SUSPENSA, incluso válvula,sifão,engate</t>
  </si>
  <si>
    <t>CUBA DE AÇO INOXIDÁVEL, MÉDIA, incluso válvula, sifão e engate</t>
  </si>
  <si>
    <t>74245/001</t>
  </si>
  <si>
    <t>FORMA DE MADEIRA P/ CONCRETO ARMADO</t>
  </si>
  <si>
    <t>PISO CERÂMICO (45x45cm), PEI-5, c/ cimento-cola</t>
  </si>
  <si>
    <t>ENG° RÓBISON GOMES DA SILVA</t>
  </si>
  <si>
    <t xml:space="preserve">AUTOR DO ORÇAMENTO </t>
  </si>
  <si>
    <t>73.932/001</t>
  </si>
  <si>
    <t>CPOS 170102</t>
  </si>
  <si>
    <t>CPOS 480208</t>
  </si>
  <si>
    <t>RESERVATÓRIO DE  FIBRA DE VIDRO- CAP. 1.500 L, C/ COLOCAÇÃO</t>
  </si>
  <si>
    <t>cpos300801-S.40729</t>
  </si>
  <si>
    <t>DATA REFERÊNCIA: TABELA SINAPI 07/2015 (desonerada) / BOLETIM CPOS 165</t>
  </si>
  <si>
    <t>2.6</t>
  </si>
  <si>
    <t>FORMA DE MADEIRA P/ CONCRETO ARMADO - INFRA</t>
  </si>
  <si>
    <t>AÇO CA50A (TAXA 60kg/m2)</t>
  </si>
  <si>
    <t>PA 02: PORTA DE ALUMÍNIO VENEZIANA - ABRIR (A=1,15m²) x 2conjuntos</t>
  </si>
  <si>
    <t>GA 01: GUICHÊ DE ALUMÍNIO GUILHOTINA (A= 0,60x1,00=0,60m²)</t>
  </si>
  <si>
    <t>4.3.5</t>
  </si>
  <si>
    <t>4.3.6</t>
  </si>
  <si>
    <t>4.3.7</t>
  </si>
  <si>
    <t>4.3.8</t>
  </si>
  <si>
    <t>PT-03: PORTÃO DE FERRO DE CORRER (4,00x2,00m)  x 02 conj.</t>
  </si>
  <si>
    <t>GRADIL DE FERRO  - PADRÃO P.M.S.A.POSSE</t>
  </si>
  <si>
    <t>VIDROS</t>
  </si>
  <si>
    <t>VIDRO CANELADO</t>
  </si>
  <si>
    <t>PV 01:PORTA VIDRO TEMPERADO ABRIR (10mm): (1,00x2,10m=2,10m2)</t>
  </si>
  <si>
    <t>CV 01: CONJ. VIDRO TEMPERADO ABRIR/FIXO (10mm): (1,80x2,60=4,68m)</t>
  </si>
  <si>
    <t>PSF RECREIO</t>
  </si>
  <si>
    <t>CPOS 240104</t>
  </si>
  <si>
    <t>CPOS 260123</t>
  </si>
  <si>
    <t>CV 02: CONJ. VIDRO TEMPERADO CORRER/FIXO(10mm): (4,4x2,8=12,32m)</t>
  </si>
  <si>
    <t>RODAMEIO EM MADEIRA APARELHADA E ENVERNIZADA (A=7cm)</t>
  </si>
  <si>
    <t>CPOS 201004</t>
  </si>
  <si>
    <t>CPOS 442028</t>
  </si>
  <si>
    <t>PISO CIMENTADO: ENTORNO DA EDIFICAÇÃO E CALÇADA</t>
  </si>
  <si>
    <t>FECHAMENTOS METÁLICOS</t>
  </si>
  <si>
    <t>BROCAS (D=25cm), incluso escavação, armação,concreto: COMPLETA</t>
  </si>
  <si>
    <t>MURO COM GRADIL</t>
  </si>
  <si>
    <t>12.2.3</t>
  </si>
  <si>
    <t>12.2.4</t>
  </si>
  <si>
    <t>TOTAL ITEM 12</t>
  </si>
  <si>
    <t>12.4.2</t>
  </si>
  <si>
    <t>73.933/002</t>
  </si>
  <si>
    <t>TOTAL GERAL (COM BDI)</t>
  </si>
  <si>
    <t>TOTAL GERAL (SEM BDI) (R$)</t>
  </si>
  <si>
    <t>BARRA RETA P/ P.C.D., EM TUBO AÇO INOXIDÁVEL 1 1/2´ x 800 mm</t>
  </si>
  <si>
    <t>BARRA PROTEÇÃO LAVAT. P.C.D., EM TUBO ALUMÍNIO C/ PINT.EPÓXI</t>
  </si>
  <si>
    <t>BARRA ]RETA P/ P.C.D., EM TUBO AÇO INOXIDÁVEL 1 1/2´ x 500 mm</t>
  </si>
  <si>
    <t>antioxidante e proteção contra raios UV - CAP. 5.000 L, ICOM COLOCAÇÃO</t>
  </si>
  <si>
    <t>RESERVATÓRIO EM POLIETILENO DE ALTA DENSIDADE - CISTERNA,</t>
  </si>
  <si>
    <r>
      <t xml:space="preserve">LOCAL: </t>
    </r>
    <r>
      <rPr>
        <sz val="10"/>
        <rFont val="Times New Roman"/>
        <family val="1"/>
      </rPr>
      <t>SANTO ANTONIO DE POSSE - SP</t>
    </r>
  </si>
  <si>
    <t>CONSTRUÇÃO DA U.B.S. CENTRO</t>
  </si>
  <si>
    <t>INSTALAÇÕES ELÉTRICAS</t>
  </si>
  <si>
    <t>INSTALAÇÕES ELÉTRICAS - MATERIAL E M.OBRA</t>
  </si>
  <si>
    <t>INSTALAÇÕES HIDRÁULICAS - MATERIAL E M.OBRA</t>
  </si>
  <si>
    <t>PISO CIMENTADO</t>
  </si>
  <si>
    <t xml:space="preserve">           TOTAL GERAL SEM BDI(R$)</t>
  </si>
  <si>
    <t>2.7</t>
  </si>
  <si>
    <t>CPOS 061104</t>
  </si>
  <si>
    <t>REATERRO APILOADO INTERNO COM COMPATAÇÃO</t>
  </si>
  <si>
    <r>
      <t xml:space="preserve">LOCAL: </t>
    </r>
    <r>
      <rPr>
        <sz val="10"/>
        <rFont val="Times New Roman"/>
        <family val="1"/>
      </rPr>
      <t>SANTO ANTONIO DE POSSE-SP</t>
    </r>
  </si>
  <si>
    <t>sobre PSF RECREIO</t>
  </si>
  <si>
    <t>acrescentamos 10%</t>
  </si>
  <si>
    <t>7.6</t>
  </si>
  <si>
    <t>CANTONEIRA ALUMÍNIO P/ ARREMATE AZULEJOS (COR BRANCA)</t>
  </si>
  <si>
    <t>73.908/002</t>
  </si>
  <si>
    <t>PT-02: PORTÃO DE FERRO - CORRER 1 FOLHA  (3,5x2=7m2)  (02 conj.)</t>
  </si>
  <si>
    <t>PT-01: PORTÃO DE FERRO - ABRIR 1 FOLHA (1,5x2=3,0m2)  (03 conj.)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</si>
  <si>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</si>
  <si>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</si>
  <si>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</si>
  <si>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</si>
  <si>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</si>
  <si>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</si>
  <si>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</si>
  <si>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</si>
  <si>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</si>
  <si>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 xml:space="preserve">PLANTIO DE GRAMA - ESPÉCIE "ESMERALDA" </t>
  </si>
  <si>
    <t>BARRA APOIO 90° P.C.D., TUBO AÇO INOXIDÁVEL 1 1/2´x800x800mm</t>
  </si>
  <si>
    <t>JA-01: JANELA BASCULANTE P/VIDRO CANELADO (1,00x0,80m) x 08 conj.</t>
  </si>
  <si>
    <t>JA-02: JANELA BASCULANTE P/VIDRO CANELADO (2,00x0,80m) x 09 conj.</t>
  </si>
  <si>
    <t>JA-03: JANELA BASCULANTE P/VIDRO CANELADO (0,45x2,00m) x 01 conj.</t>
  </si>
  <si>
    <t>JA-04: JANELA BASCULANTE P/VIDRO CANELADO (1,45x0,80m) x 02 conj.</t>
  </si>
  <si>
    <t>JA-05: JANELA BASCULANTE P/VIDRO CANELADO (0,35x2,00m) x 01 conj.</t>
  </si>
  <si>
    <t>JA-06: JANELA BASCULANTE P/VIDRO CANELADO (0,95x0,80m) x 01 conj.</t>
  </si>
  <si>
    <t>CONSTRUÇÃO DA U.B.S. PE. PEDRO TOMAZINI</t>
  </si>
  <si>
    <t xml:space="preserve">          BDI 8,5% (R$)</t>
  </si>
  <si>
    <t xml:space="preserve">           TOTAL GERAL COM BDI (R$)</t>
  </si>
  <si>
    <t>BDI ADOTADO: 8,5%</t>
  </si>
  <si>
    <t xml:space="preserve">B.D.I.ADOTADO : </t>
  </si>
  <si>
    <t xml:space="preserve">BDI ADOTADO= </t>
  </si>
  <si>
    <t>LOCAL: RUA JOSÉ RUSSI, VILA ESPERANÇA</t>
  </si>
  <si>
    <t>OBRA: CONSTRUÇÃO DE UNIDADE BÁSICA DE SAÚDE - U.B.S. JARDIM BRASILIA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</si>
  <si>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JARDIM BRASILIA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</si>
</sst>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&quot;-&quot;_);_(@_)"/>
    <numFmt numFmtId="179" formatCode="_(* #,##0.000000000000_);_(* \(#,##0.000000000000\);_(* &quot;-&quot;??_);_(@_)"/>
    <numFmt numFmtId="180" formatCode="0.0"/>
    <numFmt numFmtId="181" formatCode="0.000"/>
    <numFmt numFmtId="182" formatCode="000000"/>
    <numFmt numFmtId="183" formatCode="0.00000"/>
    <numFmt numFmtId="184" formatCode="0.000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7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2" fillId="0" borderId="0" xfId="54" applyFont="1" applyAlignment="1">
      <alignment/>
    </xf>
    <xf numFmtId="0" fontId="5" fillId="0" borderId="0" xfId="0" applyFont="1" applyAlignment="1">
      <alignment/>
    </xf>
    <xf numFmtId="171" fontId="4" fillId="0" borderId="10" xfId="54" applyFont="1" applyBorder="1" applyAlignment="1">
      <alignment horizontal="center" vertical="center"/>
    </xf>
    <xf numFmtId="171" fontId="4" fillId="0" borderId="0" xfId="54" applyFont="1" applyBorder="1" applyAlignment="1">
      <alignment horizontal="center" vertical="center"/>
    </xf>
    <xf numFmtId="171" fontId="4" fillId="0" borderId="11" xfId="54" applyFont="1" applyBorder="1" applyAlignment="1">
      <alignment horizontal="center" vertical="center"/>
    </xf>
    <xf numFmtId="171" fontId="6" fillId="0" borderId="0" xfId="54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1" fontId="7" fillId="0" borderId="14" xfId="54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1" fontId="2" fillId="0" borderId="16" xfId="54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71" fontId="2" fillId="0" borderId="16" xfId="54" applyFont="1" applyBorder="1" applyAlignment="1">
      <alignment/>
    </xf>
    <xf numFmtId="171" fontId="2" fillId="0" borderId="17" xfId="54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171" fontId="2" fillId="0" borderId="20" xfId="54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71" fontId="2" fillId="0" borderId="20" xfId="54" applyFont="1" applyFill="1" applyBorder="1" applyAlignment="1">
      <alignment/>
    </xf>
    <xf numFmtId="171" fontId="7" fillId="33" borderId="21" xfId="54" applyFont="1" applyFill="1" applyBorder="1" applyAlignment="1">
      <alignment/>
    </xf>
    <xf numFmtId="0" fontId="9" fillId="0" borderId="16" xfId="0" applyFont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171" fontId="2" fillId="0" borderId="22" xfId="54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71" fontId="2" fillId="0" borderId="22" xfId="54" applyFont="1" applyBorder="1" applyAlignment="1">
      <alignment/>
    </xf>
    <xf numFmtId="171" fontId="2" fillId="0" borderId="23" xfId="54" applyFont="1" applyBorder="1" applyAlignment="1">
      <alignment/>
    </xf>
    <xf numFmtId="0" fontId="10" fillId="0" borderId="2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2" fillId="0" borderId="20" xfId="54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71" fontId="2" fillId="0" borderId="20" xfId="54" applyFont="1" applyBorder="1" applyAlignment="1">
      <alignment/>
    </xf>
    <xf numFmtId="0" fontId="2" fillId="0" borderId="15" xfId="0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1" fontId="2" fillId="0" borderId="16" xfId="54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1" fontId="2" fillId="0" borderId="17" xfId="5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1" fontId="2" fillId="0" borderId="16" xfId="54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171" fontId="0" fillId="0" borderId="0" xfId="0" applyNumberFormat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7" fillId="0" borderId="0" xfId="54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2" fillId="0" borderId="0" xfId="54" applyFont="1" applyFill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7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171" fontId="2" fillId="34" borderId="16" xfId="54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171" fontId="2" fillId="34" borderId="16" xfId="54" applyFont="1" applyFill="1" applyBorder="1" applyAlignment="1">
      <alignment/>
    </xf>
    <xf numFmtId="171" fontId="2" fillId="34" borderId="17" xfId="54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171" fontId="7" fillId="35" borderId="27" xfId="54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171" fontId="2" fillId="35" borderId="28" xfId="54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/>
    </xf>
    <xf numFmtId="0" fontId="11" fillId="35" borderId="30" xfId="0" applyFont="1" applyFill="1" applyBorder="1" applyAlignment="1">
      <alignment/>
    </xf>
    <xf numFmtId="0" fontId="2" fillId="35" borderId="30" xfId="0" applyFont="1" applyFill="1" applyBorder="1" applyAlignment="1">
      <alignment horizontal="center"/>
    </xf>
    <xf numFmtId="171" fontId="2" fillId="35" borderId="30" xfId="54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171" fontId="2" fillId="34" borderId="30" xfId="54" applyFont="1" applyFill="1" applyBorder="1" applyAlignment="1">
      <alignment horizontal="right"/>
    </xf>
    <xf numFmtId="0" fontId="2" fillId="34" borderId="30" xfId="0" applyFont="1" applyFill="1" applyBorder="1" applyAlignment="1">
      <alignment horizontal="center"/>
    </xf>
    <xf numFmtId="171" fontId="2" fillId="34" borderId="30" xfId="54" applyFont="1" applyFill="1" applyBorder="1" applyAlignment="1">
      <alignment/>
    </xf>
    <xf numFmtId="171" fontId="2" fillId="34" borderId="28" xfId="54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71" fontId="2" fillId="36" borderId="33" xfId="54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/>
    </xf>
    <xf numFmtId="171" fontId="2" fillId="0" borderId="0" xfId="54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71" fontId="7" fillId="36" borderId="12" xfId="54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172" fontId="8" fillId="36" borderId="35" xfId="0" applyNumberFormat="1" applyFont="1" applyFill="1" applyBorder="1" applyAlignment="1">
      <alignment/>
    </xf>
    <xf numFmtId="172" fontId="22" fillId="36" borderId="36" xfId="0" applyNumberFormat="1" applyFont="1" applyFill="1" applyBorder="1" applyAlignment="1">
      <alignment horizontal="center"/>
    </xf>
    <xf numFmtId="171" fontId="7" fillId="36" borderId="35" xfId="54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172" fontId="22" fillId="36" borderId="35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171" fontId="4" fillId="0" borderId="35" xfId="54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/>
    </xf>
    <xf numFmtId="39" fontId="7" fillId="36" borderId="37" xfId="0" applyNumberFormat="1" applyFont="1" applyFill="1" applyBorder="1" applyAlignment="1">
      <alignment horizontal="center" vertical="center"/>
    </xf>
    <xf numFmtId="4" fontId="22" fillId="36" borderId="35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171" fontId="9" fillId="34" borderId="16" xfId="54" applyFont="1" applyFill="1" applyBorder="1" applyAlignment="1">
      <alignment horizontal="right"/>
    </xf>
    <xf numFmtId="171" fontId="9" fillId="34" borderId="16" xfId="54" applyFont="1" applyFill="1" applyBorder="1" applyAlignment="1">
      <alignment horizontal="center"/>
    </xf>
    <xf numFmtId="39" fontId="2" fillId="34" borderId="16" xfId="0" applyNumberFormat="1" applyFont="1" applyFill="1" applyBorder="1" applyAlignment="1">
      <alignment/>
    </xf>
    <xf numFmtId="39" fontId="2" fillId="34" borderId="16" xfId="0" applyNumberFormat="1" applyFont="1" applyFill="1" applyBorder="1" applyAlignment="1">
      <alignment/>
    </xf>
    <xf numFmtId="171" fontId="2" fillId="0" borderId="22" xfId="54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4" fontId="22" fillId="0" borderId="14" xfId="0" applyNumberFormat="1" applyFont="1" applyFill="1" applyBorder="1" applyAlignment="1" applyProtection="1">
      <alignment/>
      <protection hidden="1" locked="0"/>
    </xf>
    <xf numFmtId="0" fontId="4" fillId="0" borderId="38" xfId="0" applyNumberFormat="1" applyFont="1" applyFill="1" applyBorder="1" applyAlignment="1">
      <alignment horizontal="center"/>
    </xf>
    <xf numFmtId="4" fontId="22" fillId="0" borderId="39" xfId="0" applyNumberFormat="1" applyFont="1" applyFill="1" applyBorder="1" applyAlignment="1" applyProtection="1">
      <alignment/>
      <protection hidden="1" locked="0"/>
    </xf>
    <xf numFmtId="39" fontId="22" fillId="0" borderId="14" xfId="0" applyNumberFormat="1" applyFont="1" applyFill="1" applyBorder="1" applyAlignment="1" applyProtection="1">
      <alignment/>
      <protection hidden="1" locked="0"/>
    </xf>
    <xf numFmtId="0" fontId="2" fillId="0" borderId="40" xfId="0" applyFont="1" applyBorder="1" applyAlignment="1">
      <alignment/>
    </xf>
    <xf numFmtId="4" fontId="23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0" fontId="24" fillId="0" borderId="0" xfId="0" applyFont="1" applyBorder="1" applyAlignment="1">
      <alignment/>
    </xf>
    <xf numFmtId="4" fontId="8" fillId="0" borderId="14" xfId="0" applyNumberFormat="1" applyFont="1" applyFill="1" applyBorder="1" applyAlignment="1" applyProtection="1">
      <alignment/>
      <protection hidden="1" locked="0"/>
    </xf>
    <xf numFmtId="0" fontId="12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 quotePrefix="1">
      <alignment/>
    </xf>
    <xf numFmtId="0" fontId="27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9" fontId="27" fillId="0" borderId="0" xfId="0" applyNumberFormat="1" applyFont="1" applyFill="1" applyAlignment="1">
      <alignment horizontal="center"/>
    </xf>
    <xf numFmtId="9" fontId="2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9" fontId="27" fillId="0" borderId="0" xfId="0" applyNumberFormat="1" applyFont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36" borderId="32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hidden="1" locked="0"/>
    </xf>
    <xf numFmtId="171" fontId="7" fillId="36" borderId="43" xfId="54" applyFont="1" applyFill="1" applyBorder="1" applyAlignment="1">
      <alignment horizontal="center"/>
    </xf>
    <xf numFmtId="171" fontId="7" fillId="36" borderId="11" xfId="54" applyFont="1" applyFill="1" applyBorder="1" applyAlignment="1">
      <alignment horizontal="center"/>
    </xf>
    <xf numFmtId="171" fontId="7" fillId="36" borderId="33" xfId="54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/>
    </xf>
    <xf numFmtId="171" fontId="7" fillId="36" borderId="0" xfId="54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1" fontId="4" fillId="0" borderId="36" xfId="54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/>
    </xf>
    <xf numFmtId="171" fontId="6" fillId="0" borderId="44" xfId="54" applyFont="1" applyFill="1" applyBorder="1" applyAlignment="1">
      <alignment horizontal="center"/>
    </xf>
    <xf numFmtId="39" fontId="7" fillId="36" borderId="45" xfId="0" applyNumberFormat="1" applyFont="1" applyFill="1" applyBorder="1" applyAlignment="1">
      <alignment horizontal="center" vertical="center"/>
    </xf>
    <xf numFmtId="39" fontId="7" fillId="36" borderId="46" xfId="0" applyNumberFormat="1" applyFont="1" applyFill="1" applyBorder="1" applyAlignment="1">
      <alignment horizontal="center" vertical="center"/>
    </xf>
    <xf numFmtId="4" fontId="22" fillId="36" borderId="13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47" xfId="0" applyBorder="1" applyAlignment="1">
      <alignment/>
    </xf>
    <xf numFmtId="172" fontId="4" fillId="36" borderId="0" xfId="0" applyNumberFormat="1" applyFont="1" applyFill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48" xfId="0" applyNumberFormat="1" applyFont="1" applyFill="1" applyBorder="1" applyAlignment="1" applyProtection="1">
      <alignment/>
      <protection hidden="1" locked="0"/>
    </xf>
    <xf numFmtId="4" fontId="6" fillId="0" borderId="49" xfId="0" applyNumberFormat="1" applyFont="1" applyBorder="1" applyAlignment="1">
      <alignment/>
    </xf>
    <xf numFmtId="4" fontId="4" fillId="0" borderId="50" xfId="0" applyNumberFormat="1" applyFont="1" applyFill="1" applyBorder="1" applyAlignment="1" applyProtection="1">
      <alignment/>
      <protection hidden="1" locked="0"/>
    </xf>
    <xf numFmtId="4" fontId="4" fillId="0" borderId="51" xfId="0" applyNumberFormat="1" applyFont="1" applyBorder="1" applyAlignment="1">
      <alignment/>
    </xf>
    <xf numFmtId="171" fontId="3" fillId="36" borderId="0" xfId="54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71" fontId="2" fillId="0" borderId="52" xfId="54" applyFont="1" applyFill="1" applyBorder="1" applyAlignment="1">
      <alignment/>
    </xf>
    <xf numFmtId="171" fontId="7" fillId="0" borderId="52" xfId="54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0" fontId="9" fillId="0" borderId="30" xfId="0" applyFont="1" applyBorder="1" applyAlignment="1">
      <alignment/>
    </xf>
    <xf numFmtId="171" fontId="2" fillId="0" borderId="10" xfId="54" applyFont="1" applyBorder="1" applyAlignment="1">
      <alignment horizontal="center"/>
    </xf>
    <xf numFmtId="9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171" fontId="32" fillId="0" borderId="0" xfId="54" applyFont="1" applyAlignment="1">
      <alignment/>
    </xf>
    <xf numFmtId="39" fontId="2" fillId="34" borderId="53" xfId="0" applyNumberFormat="1" applyFont="1" applyFill="1" applyBorder="1" applyAlignment="1">
      <alignment/>
    </xf>
    <xf numFmtId="39" fontId="2" fillId="34" borderId="53" xfId="0" applyNumberFormat="1" applyFont="1" applyFill="1" applyBorder="1" applyAlignment="1">
      <alignment/>
    </xf>
    <xf numFmtId="4" fontId="22" fillId="34" borderId="5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5" xfId="0" applyFont="1" applyBorder="1" applyAlignment="1">
      <alignment/>
    </xf>
    <xf numFmtId="4" fontId="34" fillId="0" borderId="0" xfId="0" applyNumberFormat="1" applyFont="1" applyFill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8" fillId="35" borderId="31" xfId="0" applyFont="1" applyFill="1" applyBorder="1" applyAlignment="1">
      <alignment/>
    </xf>
    <xf numFmtId="0" fontId="11" fillId="35" borderId="31" xfId="0" applyFont="1" applyFill="1" applyBorder="1" applyAlignment="1">
      <alignment/>
    </xf>
    <xf numFmtId="171" fontId="2" fillId="35" borderId="31" xfId="54" applyFont="1" applyFill="1" applyBorder="1" applyAlignment="1">
      <alignment/>
    </xf>
    <xf numFmtId="0" fontId="2" fillId="35" borderId="31" xfId="0" applyFont="1" applyFill="1" applyBorder="1" applyAlignment="1">
      <alignment horizontal="center"/>
    </xf>
    <xf numFmtId="171" fontId="2" fillId="35" borderId="57" xfId="54" applyFont="1" applyFill="1" applyBorder="1" applyAlignment="1">
      <alignment/>
    </xf>
    <xf numFmtId="171" fontId="2" fillId="0" borderId="22" xfId="54" applyFont="1" applyFill="1" applyBorder="1" applyAlignment="1">
      <alignment/>
    </xf>
    <xf numFmtId="0" fontId="9" fillId="0" borderId="31" xfId="0" applyFont="1" applyBorder="1" applyAlignment="1">
      <alignment/>
    </xf>
    <xf numFmtId="171" fontId="2" fillId="35" borderId="30" xfId="54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9" fontId="35" fillId="0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71" fontId="2" fillId="0" borderId="23" xfId="54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171" fontId="9" fillId="0" borderId="16" xfId="54" applyFont="1" applyFill="1" applyBorder="1" applyAlignment="1">
      <alignment horizontal="right"/>
    </xf>
    <xf numFmtId="171" fontId="9" fillId="0" borderId="16" xfId="54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1" fontId="2" fillId="0" borderId="16" xfId="54" applyFont="1" applyBorder="1" applyAlignment="1">
      <alignment horizontal="center"/>
    </xf>
    <xf numFmtId="0" fontId="2" fillId="0" borderId="16" xfId="0" applyFont="1" applyFill="1" applyBorder="1" applyAlignment="1">
      <alignment/>
    </xf>
    <xf numFmtId="39" fontId="30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171" fontId="2" fillId="0" borderId="59" xfId="54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39" fontId="2" fillId="0" borderId="59" xfId="0" applyNumberFormat="1" applyFont="1" applyFill="1" applyBorder="1" applyAlignment="1">
      <alignment/>
    </xf>
    <xf numFmtId="171" fontId="2" fillId="0" borderId="53" xfId="54" applyFont="1" applyFill="1" applyBorder="1" applyAlignment="1">
      <alignment/>
    </xf>
    <xf numFmtId="171" fontId="2" fillId="0" borderId="53" xfId="54" applyFont="1" applyFill="1" applyBorder="1" applyAlignment="1">
      <alignment horizontal="right"/>
    </xf>
    <xf numFmtId="171" fontId="9" fillId="0" borderId="53" xfId="54" applyFont="1" applyFill="1" applyBorder="1" applyAlignment="1">
      <alignment horizontal="right"/>
    </xf>
    <xf numFmtId="171" fontId="9" fillId="34" borderId="53" xfId="54" applyFont="1" applyFill="1" applyBorder="1" applyAlignment="1">
      <alignment horizontal="right"/>
    </xf>
    <xf numFmtId="171" fontId="2" fillId="0" borderId="53" xfId="54" applyFont="1" applyBorder="1" applyAlignment="1">
      <alignment horizontal="right"/>
    </xf>
    <xf numFmtId="171" fontId="2" fillId="34" borderId="53" xfId="54" applyFont="1" applyFill="1" applyBorder="1" applyAlignment="1">
      <alignment horizontal="right"/>
    </xf>
    <xf numFmtId="171" fontId="2" fillId="0" borderId="60" xfId="54" applyFont="1" applyFill="1" applyBorder="1" applyAlignment="1">
      <alignment/>
    </xf>
    <xf numFmtId="39" fontId="2" fillId="0" borderId="53" xfId="0" applyNumberFormat="1" applyFont="1" applyFill="1" applyBorder="1" applyAlignment="1">
      <alignment/>
    </xf>
    <xf numFmtId="39" fontId="2" fillId="0" borderId="53" xfId="0" applyNumberFormat="1" applyFont="1" applyFill="1" applyBorder="1" applyAlignment="1">
      <alignment/>
    </xf>
    <xf numFmtId="39" fontId="2" fillId="0" borderId="60" xfId="0" applyNumberFormat="1" applyFont="1" applyFill="1" applyBorder="1" applyAlignment="1">
      <alignment/>
    </xf>
    <xf numFmtId="4" fontId="22" fillId="0" borderId="54" xfId="0" applyNumberFormat="1" applyFont="1" applyFill="1" applyBorder="1" applyAlignment="1">
      <alignment/>
    </xf>
    <xf numFmtId="4" fontId="22" fillId="0" borderId="51" xfId="0" applyNumberFormat="1" applyFont="1" applyFill="1" applyBorder="1" applyAlignment="1">
      <alignment/>
    </xf>
    <xf numFmtId="171" fontId="6" fillId="0" borderId="10" xfId="54" applyFont="1" applyFill="1" applyBorder="1" applyAlignment="1">
      <alignment horizontal="center"/>
    </xf>
    <xf numFmtId="39" fontId="7" fillId="36" borderId="61" xfId="0" applyNumberFormat="1" applyFont="1" applyFill="1" applyBorder="1" applyAlignment="1">
      <alignment horizontal="center" vertical="center"/>
    </xf>
    <xf numFmtId="171" fontId="2" fillId="0" borderId="15" xfId="54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29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0" fillId="0" borderId="15" xfId="0" applyNumberFormat="1" applyFont="1" applyFill="1" applyBorder="1" applyAlignment="1">
      <alignment/>
    </xf>
    <xf numFmtId="39" fontId="2" fillId="0" borderId="58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171" fontId="9" fillId="33" borderId="16" xfId="54" applyFont="1" applyFill="1" applyBorder="1" applyAlignment="1">
      <alignment horizontal="right"/>
    </xf>
    <xf numFmtId="171" fontId="9" fillId="33" borderId="16" xfId="54" applyFont="1" applyFill="1" applyBorder="1" applyAlignment="1">
      <alignment horizontal="center"/>
    </xf>
    <xf numFmtId="171" fontId="9" fillId="33" borderId="53" xfId="54" applyFont="1" applyFill="1" applyBorder="1" applyAlignment="1">
      <alignment horizontal="right"/>
    </xf>
    <xf numFmtId="39" fontId="2" fillId="33" borderId="15" xfId="0" applyNumberFormat="1" applyFont="1" applyFill="1" applyBorder="1" applyAlignment="1">
      <alignment/>
    </xf>
    <xf numFmtId="39" fontId="2" fillId="33" borderId="16" xfId="0" applyNumberFormat="1" applyFont="1" applyFill="1" applyBorder="1" applyAlignment="1">
      <alignment/>
    </xf>
    <xf numFmtId="39" fontId="2" fillId="33" borderId="53" xfId="0" applyNumberFormat="1" applyFont="1" applyFill="1" applyBorder="1" applyAlignment="1">
      <alignment/>
    </xf>
    <xf numFmtId="4" fontId="22" fillId="33" borderId="54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9" fontId="2" fillId="37" borderId="15" xfId="0" applyNumberFormat="1" applyFont="1" applyFill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53" xfId="0" applyNumberFormat="1" applyFont="1" applyFill="1" applyBorder="1" applyAlignment="1">
      <alignment/>
    </xf>
    <xf numFmtId="39" fontId="33" fillId="37" borderId="16" xfId="0" applyNumberFormat="1" applyFont="1" applyFill="1" applyBorder="1" applyAlignment="1">
      <alignment/>
    </xf>
    <xf numFmtId="39" fontId="29" fillId="37" borderId="16" xfId="0" applyNumberFormat="1" applyFont="1" applyFill="1" applyBorder="1" applyAlignment="1">
      <alignment/>
    </xf>
    <xf numFmtId="39" fontId="29" fillId="37" borderId="53" xfId="0" applyNumberFormat="1" applyFont="1" applyFill="1" applyBorder="1" applyAlignment="1">
      <alignment/>
    </xf>
    <xf numFmtId="39" fontId="30" fillId="37" borderId="53" xfId="0" applyNumberFormat="1" applyFont="1" applyFill="1" applyBorder="1" applyAlignment="1">
      <alignment/>
    </xf>
    <xf numFmtId="39" fontId="2" fillId="37" borderId="60" xfId="0" applyNumberFormat="1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/>
    </xf>
    <xf numFmtId="4" fontId="15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8" fillId="32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 horizontal="right"/>
    </xf>
    <xf numFmtId="0" fontId="2" fillId="32" borderId="16" xfId="0" applyFont="1" applyFill="1" applyBorder="1" applyAlignment="1">
      <alignment horizontal="center"/>
    </xf>
    <xf numFmtId="171" fontId="2" fillId="32" borderId="17" xfId="54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71" fillId="0" borderId="0" xfId="0" applyFont="1" applyAlignment="1">
      <alignment/>
    </xf>
    <xf numFmtId="4" fontId="34" fillId="9" borderId="0" xfId="0" applyNumberFormat="1" applyFont="1" applyFill="1" applyAlignment="1">
      <alignment horizontal="center"/>
    </xf>
    <xf numFmtId="4" fontId="12" fillId="9" borderId="0" xfId="0" applyNumberFormat="1" applyFont="1" applyFill="1" applyAlignment="1">
      <alignment/>
    </xf>
    <xf numFmtId="4" fontId="15" fillId="0" borderId="22" xfId="0" applyNumberFormat="1" applyFont="1" applyFill="1" applyBorder="1" applyAlignment="1">
      <alignment horizontal="center"/>
    </xf>
    <xf numFmtId="4" fontId="15" fillId="0" borderId="31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171" fontId="7" fillId="38" borderId="21" xfId="54" applyFont="1" applyFill="1" applyBorder="1" applyAlignment="1">
      <alignment/>
    </xf>
    <xf numFmtId="171" fontId="4" fillId="0" borderId="10" xfId="54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71" fontId="7" fillId="0" borderId="14" xfId="54" applyFont="1" applyFill="1" applyBorder="1" applyAlignment="1">
      <alignment/>
    </xf>
    <xf numFmtId="0" fontId="7" fillId="39" borderId="18" xfId="0" applyFont="1" applyFill="1" applyBorder="1" applyAlignment="1">
      <alignment horizontal="center"/>
    </xf>
    <xf numFmtId="171" fontId="7" fillId="39" borderId="14" xfId="54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171" fontId="7" fillId="38" borderId="14" xfId="54" applyFont="1" applyFill="1" applyBorder="1" applyAlignment="1">
      <alignment/>
    </xf>
    <xf numFmtId="0" fontId="8" fillId="39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38" borderId="62" xfId="0" applyFont="1" applyFill="1" applyBorder="1" applyAlignment="1">
      <alignment horizontal="center"/>
    </xf>
    <xf numFmtId="171" fontId="7" fillId="39" borderId="52" xfId="54" applyFont="1" applyFill="1" applyBorder="1" applyAlignment="1">
      <alignment/>
    </xf>
    <xf numFmtId="171" fontId="7" fillId="38" borderId="52" xfId="54" applyFont="1" applyFill="1" applyBorder="1" applyAlignment="1">
      <alignment/>
    </xf>
    <xf numFmtId="0" fontId="8" fillId="39" borderId="52" xfId="0" applyFont="1" applyFill="1" applyBorder="1" applyAlignment="1">
      <alignment horizontal="center"/>
    </xf>
    <xf numFmtId="0" fontId="7" fillId="39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8" fillId="38" borderId="52" xfId="0" applyFont="1" applyFill="1" applyBorder="1" applyAlignment="1">
      <alignment horizontal="center"/>
    </xf>
    <xf numFmtId="0" fontId="7" fillId="38" borderId="52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71" fontId="2" fillId="0" borderId="63" xfId="54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39" fontId="2" fillId="0" borderId="63" xfId="0" applyNumberFormat="1" applyFont="1" applyFill="1" applyBorder="1" applyAlignment="1">
      <alignment/>
    </xf>
    <xf numFmtId="4" fontId="22" fillId="0" borderId="64" xfId="0" applyNumberFormat="1" applyFont="1" applyFill="1" applyBorder="1" applyAlignment="1">
      <alignment/>
    </xf>
    <xf numFmtId="0" fontId="36" fillId="0" borderId="0" xfId="0" applyFont="1" applyAlignment="1">
      <alignment/>
    </xf>
    <xf numFmtId="39" fontId="2" fillId="40" borderId="16" xfId="0" applyNumberFormat="1" applyFont="1" applyFill="1" applyBorder="1" applyAlignment="1">
      <alignment/>
    </xf>
    <xf numFmtId="39" fontId="2" fillId="40" borderId="63" xfId="0" applyNumberFormat="1" applyFont="1" applyFill="1" applyBorder="1" applyAlignment="1">
      <alignment/>
    </xf>
    <xf numFmtId="39" fontId="2" fillId="40" borderId="53" xfId="0" applyNumberFormat="1" applyFont="1" applyFill="1" applyBorder="1" applyAlignment="1">
      <alignment/>
    </xf>
    <xf numFmtId="39" fontId="2" fillId="40" borderId="16" xfId="0" applyNumberFormat="1" applyFont="1" applyFill="1" applyBorder="1" applyAlignment="1">
      <alignment/>
    </xf>
    <xf numFmtId="39" fontId="30" fillId="40" borderId="53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171" fontId="2" fillId="41" borderId="16" xfId="54" applyFont="1" applyFill="1" applyBorder="1" applyAlignment="1">
      <alignment/>
    </xf>
    <xf numFmtId="171" fontId="2" fillId="41" borderId="16" xfId="54" applyFont="1" applyFill="1" applyBorder="1" applyAlignment="1">
      <alignment horizontal="right"/>
    </xf>
    <xf numFmtId="0" fontId="8" fillId="32" borderId="22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171" fontId="2" fillId="32" borderId="22" xfId="54" applyFont="1" applyFill="1" applyBorder="1" applyAlignment="1">
      <alignment horizontal="right" vertical="center"/>
    </xf>
    <xf numFmtId="0" fontId="0" fillId="32" borderId="31" xfId="0" applyFill="1" applyBorder="1" applyAlignment="1">
      <alignment horizontal="right" vertical="center"/>
    </xf>
    <xf numFmtId="0" fontId="2" fillId="32" borderId="22" xfId="0" applyFont="1" applyFill="1" applyBorder="1" applyAlignment="1">
      <alignment horizontal="center" vertical="center"/>
    </xf>
    <xf numFmtId="171" fontId="2" fillId="0" borderId="22" xfId="54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1" fontId="2" fillId="32" borderId="23" xfId="54" applyFont="1" applyFill="1" applyBorder="1" applyAlignment="1">
      <alignment vertical="center"/>
    </xf>
    <xf numFmtId="0" fontId="0" fillId="32" borderId="57" xfId="0" applyFill="1" applyBorder="1" applyAlignment="1">
      <alignment vertical="center"/>
    </xf>
    <xf numFmtId="171" fontId="2" fillId="32" borderId="22" xfId="54" applyFont="1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171" fontId="2" fillId="0" borderId="23" xfId="54" applyFont="1" applyFill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71" fontId="3" fillId="36" borderId="0" xfId="54" applyFont="1" applyFill="1" applyBorder="1" applyAlignment="1">
      <alignment horizontal="center"/>
    </xf>
    <xf numFmtId="171" fontId="4" fillId="0" borderId="32" xfId="54" applyFont="1" applyBorder="1" applyAlignment="1">
      <alignment horizontal="center" vertical="center"/>
    </xf>
    <xf numFmtId="171" fontId="4" fillId="0" borderId="33" xfId="54" applyFont="1" applyBorder="1" applyAlignment="1">
      <alignment horizontal="center" vertical="center"/>
    </xf>
    <xf numFmtId="171" fontId="4" fillId="0" borderId="43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171" fontId="7" fillId="0" borderId="40" xfId="54" applyFont="1" applyBorder="1" applyAlignment="1">
      <alignment horizontal="center" vertical="center"/>
    </xf>
    <xf numFmtId="171" fontId="7" fillId="0" borderId="39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9" fontId="2" fillId="0" borderId="0" xfId="0" applyNumberFormat="1" applyFont="1" applyBorder="1" applyAlignment="1">
      <alignment horizontal="left"/>
    </xf>
    <xf numFmtId="39" fontId="7" fillId="0" borderId="65" xfId="0" applyNumberFormat="1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0" borderId="67" xfId="0" applyFont="1" applyBorder="1" applyAlignment="1">
      <alignment wrapText="1"/>
    </xf>
    <xf numFmtId="39" fontId="7" fillId="0" borderId="41" xfId="0" applyNumberFormat="1" applyFont="1" applyBorder="1" applyAlignment="1">
      <alignment horizontal="left"/>
    </xf>
    <xf numFmtId="0" fontId="0" fillId="0" borderId="68" xfId="0" applyBorder="1" applyAlignment="1">
      <alignment/>
    </xf>
    <xf numFmtId="171" fontId="4" fillId="0" borderId="40" xfId="0" applyNumberFormat="1" applyFont="1" applyFill="1" applyBorder="1" applyAlignment="1">
      <alignment horizontal="center"/>
    </xf>
    <xf numFmtId="171" fontId="4" fillId="0" borderId="52" xfId="0" applyNumberFormat="1" applyFont="1" applyFill="1" applyBorder="1" applyAlignment="1">
      <alignment horizontal="center"/>
    </xf>
    <xf numFmtId="171" fontId="4" fillId="0" borderId="39" xfId="0" applyNumberFormat="1" applyFont="1" applyFill="1" applyBorder="1" applyAlignment="1">
      <alignment horizontal="center"/>
    </xf>
    <xf numFmtId="39" fontId="22" fillId="36" borderId="33" xfId="0" applyNumberFormat="1" applyFont="1" applyFill="1" applyBorder="1" applyAlignment="1">
      <alignment horizontal="center"/>
    </xf>
    <xf numFmtId="39" fontId="22" fillId="36" borderId="3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39" fontId="22" fillId="0" borderId="40" xfId="0" applyNumberFormat="1" applyFont="1" applyFill="1" applyBorder="1" applyAlignment="1" applyProtection="1">
      <alignment horizontal="center"/>
      <protection hidden="1" locked="0"/>
    </xf>
    <xf numFmtId="39" fontId="22" fillId="0" borderId="52" xfId="0" applyNumberFormat="1" applyFont="1" applyFill="1" applyBorder="1" applyAlignment="1" applyProtection="1">
      <alignment horizontal="center"/>
      <protection hidden="1" locked="0"/>
    </xf>
    <xf numFmtId="39" fontId="22" fillId="0" borderId="39" xfId="0" applyNumberFormat="1" applyFont="1" applyFill="1" applyBorder="1" applyAlignment="1" applyProtection="1">
      <alignment horizontal="center"/>
      <protection hidden="1" locked="0"/>
    </xf>
    <xf numFmtId="0" fontId="0" fillId="0" borderId="34" xfId="0" applyBorder="1" applyAlignment="1">
      <alignment/>
    </xf>
    <xf numFmtId="0" fontId="20" fillId="36" borderId="69" xfId="0" applyFont="1" applyFill="1" applyBorder="1" applyAlignment="1">
      <alignment horizontal="center"/>
    </xf>
    <xf numFmtId="0" fontId="20" fillId="36" borderId="70" xfId="0" applyFont="1" applyFill="1" applyBorder="1" applyAlignment="1">
      <alignment horizontal="center"/>
    </xf>
    <xf numFmtId="0" fontId="20" fillId="36" borderId="71" xfId="0" applyFont="1" applyFill="1" applyBorder="1" applyAlignment="1">
      <alignment horizontal="center"/>
    </xf>
    <xf numFmtId="39" fontId="7" fillId="0" borderId="42" xfId="0" applyNumberFormat="1" applyFont="1" applyBorder="1" applyAlignment="1">
      <alignment/>
    </xf>
    <xf numFmtId="0" fontId="21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5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9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76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485775</xdr:colOff>
      <xdr:row>4</xdr:row>
      <xdr:rowOff>114300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28575</xdr:rowOff>
    </xdr:from>
    <xdr:to>
      <xdr:col>2</xdr:col>
      <xdr:colOff>228600</xdr:colOff>
      <xdr:row>4</xdr:row>
      <xdr:rowOff>161925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4"/>
  <sheetViews>
    <sheetView showGridLines="0" view="pageBreakPreview" zoomScale="90" zoomScaleNormal="85" zoomScaleSheetLayoutView="90" zoomScalePageLayoutView="0" workbookViewId="0" topLeftCell="A1">
      <selection activeCell="B12" sqref="B12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  <col min="8" max="8" width="15.7109375" style="0" customWidth="1"/>
    <col min="9" max="9" width="10.00390625" style="0" bestFit="1" customWidth="1"/>
  </cols>
  <sheetData>
    <row r="3" spans="1:7" ht="12.75">
      <c r="A3" s="1"/>
      <c r="B3" s="345" t="s">
        <v>0</v>
      </c>
      <c r="C3" s="345"/>
      <c r="D3" s="345"/>
      <c r="E3" s="345"/>
      <c r="F3" s="345"/>
      <c r="G3" s="2"/>
    </row>
    <row r="4" spans="1:7" ht="12.75">
      <c r="A4" s="1"/>
      <c r="B4" s="345" t="s">
        <v>1</v>
      </c>
      <c r="C4" s="345"/>
      <c r="D4" s="345"/>
      <c r="E4" s="345"/>
      <c r="F4" s="345"/>
      <c r="G4" s="2"/>
    </row>
    <row r="5" spans="1:7" ht="14.25" thickBot="1">
      <c r="A5" s="1"/>
      <c r="B5" s="172"/>
      <c r="C5" s="172"/>
      <c r="D5" s="172"/>
      <c r="E5" s="172"/>
      <c r="F5" s="172"/>
      <c r="G5" s="185"/>
    </row>
    <row r="6" spans="1:8" ht="16.5" thickTop="1">
      <c r="A6" s="346" t="s">
        <v>2</v>
      </c>
      <c r="B6" s="347"/>
      <c r="C6" s="347"/>
      <c r="D6" s="347"/>
      <c r="E6" s="347"/>
      <c r="F6" s="347"/>
      <c r="G6" s="348"/>
      <c r="H6" s="3"/>
    </row>
    <row r="7" spans="1:8" ht="4.5" customHeight="1">
      <c r="A7" s="4"/>
      <c r="B7" s="5"/>
      <c r="C7" s="5"/>
      <c r="D7" s="5"/>
      <c r="E7" s="5"/>
      <c r="F7" s="5"/>
      <c r="G7" s="6"/>
      <c r="H7" s="3"/>
    </row>
    <row r="8" spans="1:8" ht="13.5" customHeight="1">
      <c r="A8" s="349" t="s">
        <v>466</v>
      </c>
      <c r="B8" s="350"/>
      <c r="C8" s="350"/>
      <c r="D8" s="350"/>
      <c r="E8" s="350"/>
      <c r="F8" s="351"/>
      <c r="G8" s="352"/>
      <c r="H8" s="3"/>
    </row>
    <row r="9" spans="1:8" ht="15.75">
      <c r="A9" s="359" t="s">
        <v>465</v>
      </c>
      <c r="B9" s="360"/>
      <c r="C9" s="360"/>
      <c r="D9" s="360"/>
      <c r="E9" s="351"/>
      <c r="F9" s="351"/>
      <c r="G9" s="6"/>
      <c r="H9" s="3"/>
    </row>
    <row r="10" spans="1:8" ht="13.5" customHeight="1">
      <c r="A10" s="349" t="s">
        <v>385</v>
      </c>
      <c r="B10" s="350"/>
      <c r="C10" s="350"/>
      <c r="D10" s="350"/>
      <c r="E10" s="351"/>
      <c r="F10" s="351"/>
      <c r="G10" s="6"/>
      <c r="H10" s="3"/>
    </row>
    <row r="11" spans="1:8" ht="13.5" customHeight="1" thickBot="1">
      <c r="A11" s="298" t="s">
        <v>463</v>
      </c>
      <c r="B11" s="7"/>
      <c r="C11" s="7"/>
      <c r="D11" s="5"/>
      <c r="E11" s="5"/>
      <c r="F11" s="5"/>
      <c r="G11" s="6"/>
      <c r="H11" s="133"/>
    </row>
    <row r="12" spans="1:8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57" t="s">
        <v>268</v>
      </c>
      <c r="G12" s="358"/>
      <c r="H12" s="133"/>
    </row>
    <row r="13" spans="1:8" ht="14.25" thickBot="1" thickTop="1">
      <c r="A13" s="9"/>
      <c r="B13" s="10"/>
      <c r="C13" s="9" t="s">
        <v>351</v>
      </c>
      <c r="D13" s="9"/>
      <c r="E13" s="9"/>
      <c r="F13" s="11" t="s">
        <v>8</v>
      </c>
      <c r="G13" s="11" t="s">
        <v>9</v>
      </c>
      <c r="H13" s="133"/>
    </row>
    <row r="14" spans="1:8" ht="19.5" customHeight="1" thickTop="1">
      <c r="A14" s="70"/>
      <c r="B14" s="71" t="s">
        <v>232</v>
      </c>
      <c r="C14" s="71"/>
      <c r="D14" s="72"/>
      <c r="E14" s="73"/>
      <c r="F14" s="72"/>
      <c r="G14" s="74"/>
      <c r="H14" s="133"/>
    </row>
    <row r="15" spans="1:8" ht="15" customHeight="1">
      <c r="A15" s="64">
        <v>1</v>
      </c>
      <c r="B15" s="65" t="s">
        <v>10</v>
      </c>
      <c r="C15" s="65"/>
      <c r="D15" s="66"/>
      <c r="E15" s="67"/>
      <c r="F15" s="68"/>
      <c r="G15" s="69"/>
      <c r="H15" s="133"/>
    </row>
    <row r="16" spans="1:8" ht="12.75" customHeight="1">
      <c r="A16" s="12" t="s">
        <v>11</v>
      </c>
      <c r="B16" s="18" t="s">
        <v>212</v>
      </c>
      <c r="C16" s="13" t="s">
        <v>210</v>
      </c>
      <c r="D16" s="14">
        <v>636.4</v>
      </c>
      <c r="E16" s="15" t="s">
        <v>12</v>
      </c>
      <c r="F16" s="16"/>
      <c r="G16" s="17">
        <f>D16*F16</f>
        <v>0</v>
      </c>
      <c r="H16" s="133"/>
    </row>
    <row r="17" spans="1:8" ht="12.75" customHeight="1">
      <c r="A17" s="12" t="s">
        <v>13</v>
      </c>
      <c r="B17" s="18" t="s">
        <v>361</v>
      </c>
      <c r="C17" s="13" t="s">
        <v>214</v>
      </c>
      <c r="D17" s="14">
        <v>445.48</v>
      </c>
      <c r="E17" s="15" t="s">
        <v>17</v>
      </c>
      <c r="F17" s="16"/>
      <c r="G17" s="17">
        <f>D17*F17</f>
        <v>0</v>
      </c>
      <c r="H17" s="133"/>
    </row>
    <row r="18" spans="1:8" ht="12.75" customHeight="1">
      <c r="A18" s="12" t="s">
        <v>14</v>
      </c>
      <c r="B18" s="18" t="s">
        <v>215</v>
      </c>
      <c r="C18" s="13" t="s">
        <v>216</v>
      </c>
      <c r="D18" s="14">
        <v>445.48</v>
      </c>
      <c r="E18" s="15" t="s">
        <v>17</v>
      </c>
      <c r="F18" s="16"/>
      <c r="G18" s="17">
        <f>D18*F18</f>
        <v>0</v>
      </c>
      <c r="H18" s="133"/>
    </row>
    <row r="19" spans="1:8" ht="12.75" customHeight="1">
      <c r="A19" s="12" t="s">
        <v>16</v>
      </c>
      <c r="B19" s="18" t="s">
        <v>259</v>
      </c>
      <c r="C19" s="13" t="s">
        <v>258</v>
      </c>
      <c r="D19" s="14">
        <v>445.48</v>
      </c>
      <c r="E19" s="15" t="s">
        <v>17</v>
      </c>
      <c r="F19" s="16"/>
      <c r="G19" s="17">
        <f>D19*F19</f>
        <v>0</v>
      </c>
      <c r="H19" s="133"/>
    </row>
    <row r="20" spans="1:8" ht="12.75" customHeight="1" thickBot="1">
      <c r="A20" s="12" t="s">
        <v>213</v>
      </c>
      <c r="B20" s="18" t="s">
        <v>15</v>
      </c>
      <c r="C20" s="13" t="s">
        <v>211</v>
      </c>
      <c r="D20" s="14">
        <v>305.4</v>
      </c>
      <c r="E20" s="15" t="s">
        <v>12</v>
      </c>
      <c r="F20" s="16"/>
      <c r="G20" s="17">
        <f>D20*F20</f>
        <v>0</v>
      </c>
      <c r="H20" s="134"/>
    </row>
    <row r="21" spans="1:8" ht="15" customHeight="1" thickBot="1" thickTop="1">
      <c r="A21" s="19"/>
      <c r="B21" s="20" t="s">
        <v>200</v>
      </c>
      <c r="C21" s="21"/>
      <c r="D21" s="22"/>
      <c r="E21" s="23"/>
      <c r="F21" s="24"/>
      <c r="G21" s="25">
        <f>SUM(G16:G20)</f>
        <v>0</v>
      </c>
      <c r="H21" s="133"/>
    </row>
    <row r="22" spans="1:8" ht="15" customHeight="1" thickTop="1">
      <c r="A22" s="80">
        <v>2</v>
      </c>
      <c r="B22" s="81" t="s">
        <v>18</v>
      </c>
      <c r="C22" s="82"/>
      <c r="D22" s="83"/>
      <c r="E22" s="84"/>
      <c r="F22" s="85"/>
      <c r="G22" s="86"/>
      <c r="H22" s="133"/>
    </row>
    <row r="23" spans="1:8" ht="12.75" customHeight="1">
      <c r="A23" s="12" t="s">
        <v>19</v>
      </c>
      <c r="B23" s="26" t="s">
        <v>368</v>
      </c>
      <c r="C23" s="28">
        <v>90877</v>
      </c>
      <c r="D23" s="14">
        <v>426</v>
      </c>
      <c r="E23" s="15" t="s">
        <v>20</v>
      </c>
      <c r="F23" s="47"/>
      <c r="G23" s="17">
        <f aca="true" t="shared" si="0" ref="G23:G28">D23*F23</f>
        <v>0</v>
      </c>
      <c r="H23" s="133"/>
    </row>
    <row r="24" spans="1:8" ht="12.75" customHeight="1">
      <c r="A24" s="12" t="s">
        <v>21</v>
      </c>
      <c r="B24" s="26" t="s">
        <v>246</v>
      </c>
      <c r="C24" s="28" t="s">
        <v>241</v>
      </c>
      <c r="D24" s="14">
        <v>3.24</v>
      </c>
      <c r="E24" s="15" t="s">
        <v>17</v>
      </c>
      <c r="F24" s="47"/>
      <c r="G24" s="17">
        <f t="shared" si="0"/>
        <v>0</v>
      </c>
      <c r="H24" s="135"/>
    </row>
    <row r="25" spans="1:8" ht="12.75" customHeight="1">
      <c r="A25" s="12" t="s">
        <v>22</v>
      </c>
      <c r="B25" s="26" t="s">
        <v>247</v>
      </c>
      <c r="C25" s="28" t="s">
        <v>24</v>
      </c>
      <c r="D25" s="14">
        <v>1228.2</v>
      </c>
      <c r="E25" s="15" t="s">
        <v>25</v>
      </c>
      <c r="F25" s="16"/>
      <c r="G25" s="17">
        <f t="shared" si="0"/>
        <v>0</v>
      </c>
      <c r="H25" s="184"/>
    </row>
    <row r="26" spans="1:8" ht="12.75" customHeight="1">
      <c r="A26" s="12" t="s">
        <v>26</v>
      </c>
      <c r="B26" s="26" t="s">
        <v>256</v>
      </c>
      <c r="C26" s="28" t="s">
        <v>257</v>
      </c>
      <c r="D26" s="14">
        <v>21.82</v>
      </c>
      <c r="E26" s="15" t="s">
        <v>17</v>
      </c>
      <c r="F26" s="16"/>
      <c r="G26" s="17">
        <f t="shared" si="0"/>
        <v>0</v>
      </c>
      <c r="H26" s="136"/>
    </row>
    <row r="27" spans="1:8" ht="12.75" customHeight="1">
      <c r="A27" s="12" t="s">
        <v>27</v>
      </c>
      <c r="B27" s="26" t="s">
        <v>387</v>
      </c>
      <c r="C27" s="28" t="s">
        <v>34</v>
      </c>
      <c r="D27" s="51">
        <v>191.16</v>
      </c>
      <c r="E27" s="15" t="s">
        <v>12</v>
      </c>
      <c r="F27" s="16"/>
      <c r="G27" s="17">
        <f t="shared" si="0"/>
        <v>0</v>
      </c>
      <c r="H27" s="136"/>
    </row>
    <row r="28" spans="1:8" ht="12.75" customHeight="1">
      <c r="A28" s="12" t="s">
        <v>386</v>
      </c>
      <c r="B28" s="29" t="s">
        <v>28</v>
      </c>
      <c r="C28" s="30">
        <v>5968</v>
      </c>
      <c r="D28" s="31">
        <v>182.88</v>
      </c>
      <c r="E28" s="32" t="s">
        <v>12</v>
      </c>
      <c r="F28" s="33"/>
      <c r="G28" s="17">
        <f t="shared" si="0"/>
        <v>0</v>
      </c>
      <c r="H28" s="134"/>
    </row>
    <row r="29" spans="1:8" ht="12.75" customHeight="1" thickBot="1">
      <c r="A29" s="12" t="s">
        <v>431</v>
      </c>
      <c r="B29" s="29" t="s">
        <v>433</v>
      </c>
      <c r="C29" s="275" t="s">
        <v>432</v>
      </c>
      <c r="D29" s="31">
        <f>D20*0.3</f>
        <v>91.61999999999999</v>
      </c>
      <c r="E29" s="32" t="s">
        <v>17</v>
      </c>
      <c r="F29" s="33"/>
      <c r="G29" s="17">
        <f>D29*F29</f>
        <v>0</v>
      </c>
      <c r="H29" s="134"/>
    </row>
    <row r="30" spans="1:8" ht="15" customHeight="1" thickBot="1" thickTop="1">
      <c r="A30" s="19"/>
      <c r="B30" s="20" t="s">
        <v>200</v>
      </c>
      <c r="C30" s="35"/>
      <c r="D30" s="22"/>
      <c r="E30" s="23"/>
      <c r="F30" s="24"/>
      <c r="G30" s="25">
        <f>SUM(G23:G29)</f>
        <v>0</v>
      </c>
      <c r="H30" s="133"/>
    </row>
    <row r="31" spans="1:8" ht="15" customHeight="1" thickTop="1">
      <c r="A31" s="80">
        <v>3</v>
      </c>
      <c r="B31" s="81" t="s">
        <v>29</v>
      </c>
      <c r="C31" s="82"/>
      <c r="D31" s="83"/>
      <c r="E31" s="84"/>
      <c r="F31" s="85"/>
      <c r="G31" s="86"/>
      <c r="H31" s="133"/>
    </row>
    <row r="32" spans="1:8" ht="12.75" customHeight="1">
      <c r="A32" s="12" t="s">
        <v>30</v>
      </c>
      <c r="B32" s="26" t="s">
        <v>369</v>
      </c>
      <c r="C32" s="28">
        <v>87491</v>
      </c>
      <c r="D32" s="14">
        <v>759.01</v>
      </c>
      <c r="E32" s="15" t="s">
        <v>12</v>
      </c>
      <c r="F32" s="47"/>
      <c r="G32" s="17">
        <f>D32*F32</f>
        <v>0</v>
      </c>
      <c r="H32" s="134"/>
    </row>
    <row r="33" spans="1:8" ht="12.75" customHeight="1">
      <c r="A33" s="12" t="s">
        <v>31</v>
      </c>
      <c r="B33" s="26" t="s">
        <v>388</v>
      </c>
      <c r="C33" s="28" t="s">
        <v>24</v>
      </c>
      <c r="D33" s="14">
        <v>1100.4</v>
      </c>
      <c r="E33" s="15" t="s">
        <v>25</v>
      </c>
      <c r="F33" s="16"/>
      <c r="G33" s="17">
        <f>D33*F33</f>
        <v>0</v>
      </c>
      <c r="H33" s="184"/>
    </row>
    <row r="34" spans="1:8" ht="12.75" customHeight="1">
      <c r="A34" s="12" t="s">
        <v>32</v>
      </c>
      <c r="B34" s="26" t="s">
        <v>256</v>
      </c>
      <c r="C34" s="28" t="s">
        <v>257</v>
      </c>
      <c r="D34" s="14">
        <v>18.34</v>
      </c>
      <c r="E34" s="15" t="s">
        <v>17</v>
      </c>
      <c r="F34" s="16"/>
      <c r="G34" s="17">
        <f>D34*F34</f>
        <v>0</v>
      </c>
      <c r="H34" s="136"/>
    </row>
    <row r="35" spans="1:8" ht="12.75" customHeight="1">
      <c r="A35" s="12" t="s">
        <v>33</v>
      </c>
      <c r="B35" s="26" t="s">
        <v>376</v>
      </c>
      <c r="C35" s="28" t="s">
        <v>34</v>
      </c>
      <c r="D35" s="14">
        <v>47.63</v>
      </c>
      <c r="E35" s="15" t="s">
        <v>12</v>
      </c>
      <c r="F35" s="16"/>
      <c r="G35" s="17">
        <f>D35*F35</f>
        <v>0</v>
      </c>
      <c r="H35" s="131"/>
    </row>
    <row r="36" spans="1:8" ht="12.75" customHeight="1" thickBot="1">
      <c r="A36" s="12" t="s">
        <v>35</v>
      </c>
      <c r="B36" s="26" t="s">
        <v>248</v>
      </c>
      <c r="C36" s="27" t="s">
        <v>36</v>
      </c>
      <c r="D36" s="14">
        <v>281.26</v>
      </c>
      <c r="E36" s="15" t="s">
        <v>12</v>
      </c>
      <c r="F36" s="16"/>
      <c r="G36" s="17">
        <f>D36*F36</f>
        <v>0</v>
      </c>
      <c r="H36" s="134"/>
    </row>
    <row r="37" spans="1:8" ht="15" customHeight="1" thickBot="1" thickTop="1">
      <c r="A37" s="36"/>
      <c r="B37" s="37" t="s">
        <v>200</v>
      </c>
      <c r="C37" s="38"/>
      <c r="D37" s="39"/>
      <c r="E37" s="40"/>
      <c r="F37" s="41"/>
      <c r="G37" s="25">
        <f>SUM(G32:G36)</f>
        <v>0</v>
      </c>
      <c r="H37" s="133"/>
    </row>
    <row r="38" spans="1:8" ht="15" customHeight="1" thickTop="1">
      <c r="A38" s="75">
        <v>4</v>
      </c>
      <c r="B38" s="76" t="s">
        <v>305</v>
      </c>
      <c r="C38" s="77"/>
      <c r="D38" s="201"/>
      <c r="E38" s="78"/>
      <c r="F38" s="79"/>
      <c r="G38" s="74"/>
      <c r="H38" s="133"/>
    </row>
    <row r="39" spans="1:8" ht="15" customHeight="1">
      <c r="A39" s="64" t="s">
        <v>37</v>
      </c>
      <c r="B39" s="65" t="s">
        <v>306</v>
      </c>
      <c r="C39" s="87"/>
      <c r="D39" s="68"/>
      <c r="E39" s="67"/>
      <c r="F39" s="68"/>
      <c r="G39" s="69"/>
      <c r="H39" s="133"/>
    </row>
    <row r="40" spans="1:8" ht="12.75" customHeight="1">
      <c r="A40" s="42" t="s">
        <v>309</v>
      </c>
      <c r="B40" s="29" t="s">
        <v>314</v>
      </c>
      <c r="C40" s="43" t="s">
        <v>43</v>
      </c>
      <c r="D40" s="31">
        <v>8</v>
      </c>
      <c r="E40" s="32" t="s">
        <v>84</v>
      </c>
      <c r="F40" s="33"/>
      <c r="G40" s="34">
        <f>D40*F40</f>
        <v>0</v>
      </c>
      <c r="H40" s="134"/>
    </row>
    <row r="41" spans="1:8" ht="12.75" customHeight="1">
      <c r="A41" s="42" t="s">
        <v>310</v>
      </c>
      <c r="B41" s="29" t="s">
        <v>315</v>
      </c>
      <c r="C41" s="43" t="s">
        <v>260</v>
      </c>
      <c r="D41" s="31">
        <v>15</v>
      </c>
      <c r="E41" s="32" t="s">
        <v>84</v>
      </c>
      <c r="F41" s="33"/>
      <c r="G41" s="34">
        <f>D41*F41</f>
        <v>0</v>
      </c>
      <c r="H41" s="134"/>
    </row>
    <row r="42" spans="1:9" ht="12.75" customHeight="1">
      <c r="A42" s="42" t="s">
        <v>311</v>
      </c>
      <c r="B42" s="29" t="s">
        <v>319</v>
      </c>
      <c r="C42" s="275" t="s">
        <v>318</v>
      </c>
      <c r="D42" s="31">
        <v>1</v>
      </c>
      <c r="E42" s="32" t="s">
        <v>12</v>
      </c>
      <c r="F42" s="199"/>
      <c r="G42" s="34">
        <f>D42*F42</f>
        <v>0</v>
      </c>
      <c r="H42" s="273"/>
      <c r="I42" s="274"/>
    </row>
    <row r="43" spans="1:9" ht="12.75" customHeight="1">
      <c r="A43" s="42" t="s">
        <v>312</v>
      </c>
      <c r="B43" s="29" t="s">
        <v>316</v>
      </c>
      <c r="C43" s="275" t="s">
        <v>320</v>
      </c>
      <c r="D43" s="31">
        <v>1</v>
      </c>
      <c r="E43" s="32" t="s">
        <v>12</v>
      </c>
      <c r="F43" s="199"/>
      <c r="G43" s="34">
        <f>D43*F43</f>
        <v>0</v>
      </c>
      <c r="H43" s="273"/>
      <c r="I43" s="274"/>
    </row>
    <row r="44" spans="1:8" ht="12.75" customHeight="1">
      <c r="A44" s="42" t="s">
        <v>313</v>
      </c>
      <c r="B44" s="29" t="s">
        <v>317</v>
      </c>
      <c r="C44" s="43" t="s">
        <v>261</v>
      </c>
      <c r="D44" s="31">
        <v>1</v>
      </c>
      <c r="E44" s="32" t="s">
        <v>41</v>
      </c>
      <c r="F44" s="33"/>
      <c r="G44" s="34">
        <f>D44*F44</f>
        <v>0</v>
      </c>
      <c r="H44" s="182"/>
    </row>
    <row r="45" spans="1:8" ht="15" customHeight="1">
      <c r="A45" s="64" t="s">
        <v>38</v>
      </c>
      <c r="B45" s="65" t="s">
        <v>307</v>
      </c>
      <c r="C45" s="87"/>
      <c r="D45" s="68"/>
      <c r="E45" s="67"/>
      <c r="F45" s="68"/>
      <c r="G45" s="69"/>
      <c r="H45" s="182"/>
    </row>
    <row r="46" spans="1:9" ht="12.75" customHeight="1">
      <c r="A46" s="42" t="s">
        <v>321</v>
      </c>
      <c r="B46" s="26" t="s">
        <v>322</v>
      </c>
      <c r="C46" s="43" t="s">
        <v>323</v>
      </c>
      <c r="D46" s="51">
        <v>2.52</v>
      </c>
      <c r="E46" s="15" t="s">
        <v>12</v>
      </c>
      <c r="F46" s="16"/>
      <c r="G46" s="17">
        <f>D46*F46</f>
        <v>0</v>
      </c>
      <c r="H46" s="273"/>
      <c r="I46" s="274"/>
    </row>
    <row r="47" spans="1:9" ht="12.75" customHeight="1">
      <c r="A47" s="42" t="s">
        <v>324</v>
      </c>
      <c r="B47" s="26" t="s">
        <v>389</v>
      </c>
      <c r="C47" s="43" t="s">
        <v>323</v>
      </c>
      <c r="D47" s="51">
        <v>2.3</v>
      </c>
      <c r="E47" s="15" t="s">
        <v>12</v>
      </c>
      <c r="F47" s="16"/>
      <c r="G47" s="17">
        <f>D47*F47</f>
        <v>0</v>
      </c>
      <c r="H47" s="273"/>
      <c r="I47" s="274"/>
    </row>
    <row r="48" spans="1:9" ht="12.75" customHeight="1">
      <c r="A48" s="42" t="s">
        <v>325</v>
      </c>
      <c r="B48" s="26" t="s">
        <v>390</v>
      </c>
      <c r="C48" s="275" t="s">
        <v>326</v>
      </c>
      <c r="D48" s="14">
        <v>0.6</v>
      </c>
      <c r="E48" s="15" t="s">
        <v>12</v>
      </c>
      <c r="F48" s="47"/>
      <c r="G48" s="17">
        <f>D48*F48</f>
        <v>0</v>
      </c>
      <c r="H48" s="273"/>
      <c r="I48" s="274"/>
    </row>
    <row r="49" spans="1:8" ht="15" customHeight="1">
      <c r="A49" s="64" t="s">
        <v>42</v>
      </c>
      <c r="B49" s="65" t="s">
        <v>308</v>
      </c>
      <c r="C49" s="87"/>
      <c r="D49" s="68"/>
      <c r="E49" s="67"/>
      <c r="F49" s="68"/>
      <c r="G49" s="69"/>
      <c r="H49" s="182"/>
    </row>
    <row r="50" spans="1:8" ht="12.75" customHeight="1">
      <c r="A50" s="42" t="s">
        <v>327</v>
      </c>
      <c r="B50" s="26" t="s">
        <v>39</v>
      </c>
      <c r="C50" s="28" t="s">
        <v>40</v>
      </c>
      <c r="D50" s="14">
        <v>3</v>
      </c>
      <c r="E50" s="15" t="s">
        <v>41</v>
      </c>
      <c r="F50" s="16"/>
      <c r="G50" s="17">
        <f aca="true" t="shared" si="1" ref="G50:G57">D50*F50</f>
        <v>0</v>
      </c>
      <c r="H50" s="182"/>
    </row>
    <row r="51" spans="1:8" ht="12.75" customHeight="1">
      <c r="A51" s="42" t="s">
        <v>328</v>
      </c>
      <c r="B51" s="26" t="s">
        <v>453</v>
      </c>
      <c r="C51" s="275" t="s">
        <v>402</v>
      </c>
      <c r="D51" s="14">
        <f>0.8*8</f>
        <v>6.4</v>
      </c>
      <c r="E51" s="15" t="s">
        <v>12</v>
      </c>
      <c r="F51" s="16"/>
      <c r="G51" s="17">
        <f t="shared" si="1"/>
        <v>0</v>
      </c>
      <c r="H51" s="182"/>
    </row>
    <row r="52" spans="1:8" ht="12.75" customHeight="1">
      <c r="A52" s="42" t="s">
        <v>329</v>
      </c>
      <c r="B52" s="26" t="s">
        <v>454</v>
      </c>
      <c r="C52" s="275" t="s">
        <v>402</v>
      </c>
      <c r="D52" s="14">
        <v>16</v>
      </c>
      <c r="E52" s="15" t="s">
        <v>12</v>
      </c>
      <c r="F52" s="16"/>
      <c r="G52" s="17">
        <f t="shared" si="1"/>
        <v>0</v>
      </c>
      <c r="H52" s="182"/>
    </row>
    <row r="53" spans="1:8" ht="12.75" customHeight="1">
      <c r="A53" s="42" t="s">
        <v>330</v>
      </c>
      <c r="B53" s="26" t="s">
        <v>455</v>
      </c>
      <c r="C53" s="275" t="s">
        <v>402</v>
      </c>
      <c r="D53" s="14">
        <f>0.9*1</f>
        <v>0.9</v>
      </c>
      <c r="E53" s="15" t="s">
        <v>12</v>
      </c>
      <c r="F53" s="16"/>
      <c r="G53" s="17">
        <f t="shared" si="1"/>
        <v>0</v>
      </c>
      <c r="H53" s="182"/>
    </row>
    <row r="54" spans="1:8" ht="12.75" customHeight="1">
      <c r="A54" s="42" t="s">
        <v>391</v>
      </c>
      <c r="B54" s="26" t="s">
        <v>456</v>
      </c>
      <c r="C54" s="275" t="s">
        <v>402</v>
      </c>
      <c r="D54" s="14">
        <f>1.16*2</f>
        <v>2.32</v>
      </c>
      <c r="E54" s="15" t="s">
        <v>12</v>
      </c>
      <c r="F54" s="16"/>
      <c r="G54" s="17">
        <f t="shared" si="1"/>
        <v>0</v>
      </c>
      <c r="H54" s="182"/>
    </row>
    <row r="55" spans="1:8" ht="12.75" customHeight="1">
      <c r="A55" s="42" t="s">
        <v>392</v>
      </c>
      <c r="B55" s="26" t="s">
        <v>457</v>
      </c>
      <c r="C55" s="275" t="s">
        <v>402</v>
      </c>
      <c r="D55" s="14">
        <v>0.7</v>
      </c>
      <c r="E55" s="15" t="s">
        <v>12</v>
      </c>
      <c r="F55" s="16"/>
      <c r="G55" s="17">
        <f t="shared" si="1"/>
        <v>0</v>
      </c>
      <c r="H55" s="182"/>
    </row>
    <row r="56" spans="1:8" ht="12.75" customHeight="1">
      <c r="A56" s="42" t="s">
        <v>393</v>
      </c>
      <c r="B56" s="26" t="s">
        <v>458</v>
      </c>
      <c r="C56" s="275" t="s">
        <v>402</v>
      </c>
      <c r="D56" s="14">
        <v>0.76</v>
      </c>
      <c r="E56" s="15" t="s">
        <v>12</v>
      </c>
      <c r="F56" s="16"/>
      <c r="G56" s="17">
        <f t="shared" si="1"/>
        <v>0</v>
      </c>
      <c r="H56" s="182"/>
    </row>
    <row r="57" spans="1:9" ht="12.75" customHeight="1" thickBot="1">
      <c r="A57" s="42" t="s">
        <v>394</v>
      </c>
      <c r="B57" s="26" t="s">
        <v>395</v>
      </c>
      <c r="C57" s="28" t="s">
        <v>370</v>
      </c>
      <c r="D57" s="14">
        <v>16</v>
      </c>
      <c r="E57" s="15" t="s">
        <v>12</v>
      </c>
      <c r="F57" s="16"/>
      <c r="G57" s="17">
        <f t="shared" si="1"/>
        <v>0</v>
      </c>
      <c r="H57" s="273"/>
      <c r="I57" s="274"/>
    </row>
    <row r="58" spans="1:8" ht="15" customHeight="1" thickBot="1" thickTop="1">
      <c r="A58" s="36"/>
      <c r="B58" s="37" t="s">
        <v>200</v>
      </c>
      <c r="C58" s="38"/>
      <c r="D58" s="39"/>
      <c r="E58" s="40"/>
      <c r="F58" s="41"/>
      <c r="G58" s="25">
        <f>SUM(G40:G57)</f>
        <v>0</v>
      </c>
      <c r="H58" s="133"/>
    </row>
    <row r="59" spans="1:8" ht="15" customHeight="1" thickTop="1">
      <c r="A59" s="80">
        <v>5</v>
      </c>
      <c r="B59" s="81" t="s">
        <v>397</v>
      </c>
      <c r="C59" s="82"/>
      <c r="D59" s="83"/>
      <c r="E59" s="84"/>
      <c r="F59" s="85"/>
      <c r="G59" s="86"/>
      <c r="H59" s="133"/>
    </row>
    <row r="60" spans="1:8" ht="12.75" customHeight="1">
      <c r="A60" s="42" t="s">
        <v>44</v>
      </c>
      <c r="B60" s="26" t="s">
        <v>398</v>
      </c>
      <c r="C60" s="275" t="s">
        <v>403</v>
      </c>
      <c r="D60" s="51">
        <v>27.08</v>
      </c>
      <c r="E60" s="15" t="s">
        <v>12</v>
      </c>
      <c r="F60" s="16"/>
      <c r="G60" s="17">
        <f>D60*F60</f>
        <v>0</v>
      </c>
      <c r="H60" s="133"/>
    </row>
    <row r="61" spans="1:8" ht="12.75" customHeight="1">
      <c r="A61" s="353" t="s">
        <v>222</v>
      </c>
      <c r="B61" s="29" t="s">
        <v>399</v>
      </c>
      <c r="C61" s="294" t="s">
        <v>331</v>
      </c>
      <c r="D61" s="337">
        <v>1</v>
      </c>
      <c r="E61" s="337" t="s">
        <v>84</v>
      </c>
      <c r="F61" s="337"/>
      <c r="G61" s="343">
        <f>D61*F61</f>
        <v>0</v>
      </c>
      <c r="H61" s="133"/>
    </row>
    <row r="62" spans="1:8" ht="12.75" customHeight="1">
      <c r="A62" s="354"/>
      <c r="B62" s="200"/>
      <c r="C62" s="295" t="s">
        <v>332</v>
      </c>
      <c r="D62" s="338"/>
      <c r="E62" s="338"/>
      <c r="F62" s="338"/>
      <c r="G62" s="344"/>
      <c r="H62" s="133"/>
    </row>
    <row r="63" spans="1:8" ht="12.75" customHeight="1">
      <c r="A63" s="353" t="s">
        <v>303</v>
      </c>
      <c r="B63" s="29" t="s">
        <v>400</v>
      </c>
      <c r="C63" s="294" t="s">
        <v>331</v>
      </c>
      <c r="D63" s="337">
        <v>1</v>
      </c>
      <c r="E63" s="337" t="s">
        <v>84</v>
      </c>
      <c r="F63" s="337"/>
      <c r="G63" s="343">
        <f>D63*F63</f>
        <v>0</v>
      </c>
      <c r="H63" s="133"/>
    </row>
    <row r="64" spans="1:8" ht="12.75" customHeight="1">
      <c r="A64" s="354"/>
      <c r="B64" s="200"/>
      <c r="C64" s="295" t="s">
        <v>332</v>
      </c>
      <c r="D64" s="338"/>
      <c r="E64" s="338"/>
      <c r="F64" s="338"/>
      <c r="G64" s="344"/>
      <c r="H64" s="133"/>
    </row>
    <row r="65" spans="1:8" ht="12.75" customHeight="1">
      <c r="A65" s="353" t="s">
        <v>304</v>
      </c>
      <c r="B65" s="29" t="s">
        <v>404</v>
      </c>
      <c r="C65" s="294" t="s">
        <v>331</v>
      </c>
      <c r="D65" s="337">
        <v>1</v>
      </c>
      <c r="E65" s="337" t="s">
        <v>84</v>
      </c>
      <c r="F65" s="337"/>
      <c r="G65" s="343">
        <f>D65*F65</f>
        <v>0</v>
      </c>
      <c r="H65" s="133"/>
    </row>
    <row r="66" spans="1:8" ht="12.75" customHeight="1" thickBot="1">
      <c r="A66" s="354"/>
      <c r="B66" s="200"/>
      <c r="C66" s="296">
        <v>282037</v>
      </c>
      <c r="D66" s="338"/>
      <c r="E66" s="338"/>
      <c r="F66" s="338"/>
      <c r="G66" s="344"/>
      <c r="H66" s="133"/>
    </row>
    <row r="67" spans="1:8" ht="15" customHeight="1" thickBot="1" thickTop="1">
      <c r="A67" s="36"/>
      <c r="B67" s="37" t="s">
        <v>200</v>
      </c>
      <c r="C67" s="38"/>
      <c r="D67" s="39"/>
      <c r="E67" s="40"/>
      <c r="F67" s="41"/>
      <c r="G67" s="25">
        <f>SUM(G60:G66)</f>
        <v>0</v>
      </c>
      <c r="H67" s="133"/>
    </row>
    <row r="68" spans="1:8" ht="15" customHeight="1" thickTop="1">
      <c r="A68" s="80">
        <v>6</v>
      </c>
      <c r="B68" s="81" t="s">
        <v>45</v>
      </c>
      <c r="C68" s="82"/>
      <c r="D68" s="83"/>
      <c r="E68" s="84"/>
      <c r="F68" s="85"/>
      <c r="G68" s="86"/>
      <c r="H68" s="133"/>
    </row>
    <row r="69" spans="1:8" ht="12.75" customHeight="1">
      <c r="A69" s="12" t="s">
        <v>46</v>
      </c>
      <c r="B69" s="26" t="s">
        <v>267</v>
      </c>
      <c r="C69" s="28">
        <v>84007</v>
      </c>
      <c r="D69" s="14">
        <v>305.99</v>
      </c>
      <c r="E69" s="15" t="s">
        <v>12</v>
      </c>
      <c r="F69" s="47"/>
      <c r="G69" s="17">
        <f aca="true" t="shared" si="2" ref="G69:G75">D69*F69</f>
        <v>0</v>
      </c>
      <c r="H69" s="134"/>
    </row>
    <row r="70" spans="1:8" ht="12.75" customHeight="1">
      <c r="A70" s="12" t="s">
        <v>47</v>
      </c>
      <c r="B70" s="26" t="s">
        <v>249</v>
      </c>
      <c r="C70" s="28">
        <v>84037</v>
      </c>
      <c r="D70" s="14">
        <v>305.99</v>
      </c>
      <c r="E70" s="15" t="s">
        <v>12</v>
      </c>
      <c r="F70" s="47"/>
      <c r="G70" s="17">
        <f t="shared" si="2"/>
        <v>0</v>
      </c>
      <c r="H70" s="134"/>
    </row>
    <row r="71" spans="1:8" ht="12.75" customHeight="1">
      <c r="A71" s="12" t="s">
        <v>48</v>
      </c>
      <c r="B71" s="26" t="s">
        <v>265</v>
      </c>
      <c r="C71" s="276" t="s">
        <v>266</v>
      </c>
      <c r="D71" s="51">
        <v>19.8</v>
      </c>
      <c r="E71" s="48" t="s">
        <v>12</v>
      </c>
      <c r="F71" s="47"/>
      <c r="G71" s="17">
        <f t="shared" si="2"/>
        <v>0</v>
      </c>
      <c r="H71" s="134"/>
    </row>
    <row r="72" spans="1:8" ht="12.75" customHeight="1">
      <c r="A72" s="12" t="s">
        <v>50</v>
      </c>
      <c r="B72" s="26" t="s">
        <v>49</v>
      </c>
      <c r="C72" s="28">
        <v>72105</v>
      </c>
      <c r="D72" s="14">
        <v>71.11</v>
      </c>
      <c r="E72" s="15" t="s">
        <v>20</v>
      </c>
      <c r="F72" s="16"/>
      <c r="G72" s="17">
        <f t="shared" si="2"/>
        <v>0</v>
      </c>
      <c r="H72" s="133"/>
    </row>
    <row r="73" spans="1:8" ht="12.75" customHeight="1">
      <c r="A73" s="12" t="s">
        <v>52</v>
      </c>
      <c r="B73" s="26" t="s">
        <v>51</v>
      </c>
      <c r="C73" s="27">
        <v>89512</v>
      </c>
      <c r="D73" s="14">
        <v>51</v>
      </c>
      <c r="E73" s="15" t="s">
        <v>20</v>
      </c>
      <c r="F73" s="16"/>
      <c r="G73" s="17">
        <f t="shared" si="2"/>
        <v>0</v>
      </c>
      <c r="H73" s="133"/>
    </row>
    <row r="74" spans="1:8" ht="12.75" customHeight="1">
      <c r="A74" s="12" t="s">
        <v>54</v>
      </c>
      <c r="B74" s="26" t="s">
        <v>53</v>
      </c>
      <c r="C74" s="28">
        <v>72105</v>
      </c>
      <c r="D74" s="14">
        <v>117.75</v>
      </c>
      <c r="E74" s="15" t="s">
        <v>20</v>
      </c>
      <c r="F74" s="47"/>
      <c r="G74" s="17">
        <f t="shared" si="2"/>
        <v>0</v>
      </c>
      <c r="H74" s="134"/>
    </row>
    <row r="75" spans="1:8" ht="12.75" customHeight="1" thickBot="1">
      <c r="A75" s="12" t="s">
        <v>209</v>
      </c>
      <c r="B75" s="26" t="s">
        <v>55</v>
      </c>
      <c r="C75" s="28">
        <v>72104</v>
      </c>
      <c r="D75" s="14">
        <v>71.4</v>
      </c>
      <c r="E75" s="15" t="s">
        <v>20</v>
      </c>
      <c r="F75" s="47"/>
      <c r="G75" s="17">
        <f t="shared" si="2"/>
        <v>0</v>
      </c>
      <c r="H75" s="133"/>
    </row>
    <row r="76" spans="1:8" ht="15" customHeight="1" thickBot="1" thickTop="1">
      <c r="A76" s="36"/>
      <c r="B76" s="37" t="s">
        <v>200</v>
      </c>
      <c r="C76" s="38"/>
      <c r="D76" s="39"/>
      <c r="E76" s="40"/>
      <c r="F76" s="41"/>
      <c r="G76" s="25">
        <f>SUM(G69:G75)</f>
        <v>0</v>
      </c>
      <c r="H76" s="133"/>
    </row>
    <row r="77" spans="1:8" ht="15" customHeight="1" thickTop="1">
      <c r="A77" s="80">
        <v>7</v>
      </c>
      <c r="B77" s="81" t="s">
        <v>56</v>
      </c>
      <c r="C77" s="82"/>
      <c r="D77" s="83"/>
      <c r="E77" s="84"/>
      <c r="F77" s="85"/>
      <c r="G77" s="86"/>
      <c r="H77" s="133"/>
    </row>
    <row r="78" spans="1:8" ht="12.75" customHeight="1">
      <c r="A78" s="12" t="s">
        <v>57</v>
      </c>
      <c r="B78" s="26" t="s">
        <v>58</v>
      </c>
      <c r="C78" s="28">
        <v>87905</v>
      </c>
      <c r="D78" s="14">
        <v>1799.28</v>
      </c>
      <c r="E78" s="15" t="s">
        <v>12</v>
      </c>
      <c r="F78" s="16"/>
      <c r="G78" s="17">
        <f aca="true" t="shared" si="3" ref="G78:G83">D78*F78</f>
        <v>0</v>
      </c>
      <c r="H78" s="133"/>
    </row>
    <row r="79" spans="1:8" ht="12.75" customHeight="1">
      <c r="A79" s="12" t="s">
        <v>59</v>
      </c>
      <c r="B79" s="26" t="s">
        <v>242</v>
      </c>
      <c r="C79" s="28">
        <v>87548</v>
      </c>
      <c r="D79" s="14">
        <v>1799.28</v>
      </c>
      <c r="E79" s="15" t="s">
        <v>12</v>
      </c>
      <c r="F79" s="47"/>
      <c r="G79" s="17">
        <f t="shared" si="3"/>
        <v>0</v>
      </c>
      <c r="H79" s="133"/>
    </row>
    <row r="80" spans="1:8" ht="12.75" customHeight="1">
      <c r="A80" s="12" t="s">
        <v>60</v>
      </c>
      <c r="B80" s="26" t="s">
        <v>61</v>
      </c>
      <c r="C80" s="28">
        <v>87265</v>
      </c>
      <c r="D80" s="14">
        <v>387.22</v>
      </c>
      <c r="E80" s="15" t="s">
        <v>12</v>
      </c>
      <c r="F80" s="16"/>
      <c r="G80" s="17">
        <f t="shared" si="3"/>
        <v>0</v>
      </c>
      <c r="H80" s="183"/>
    </row>
    <row r="81" spans="1:8" ht="12.75" customHeight="1">
      <c r="A81" s="12" t="s">
        <v>228</v>
      </c>
      <c r="B81" s="26" t="s">
        <v>230</v>
      </c>
      <c r="C81" s="276" t="s">
        <v>231</v>
      </c>
      <c r="D81" s="51">
        <v>371.28</v>
      </c>
      <c r="E81" s="277" t="s">
        <v>20</v>
      </c>
      <c r="F81" s="51"/>
      <c r="G81" s="17">
        <f t="shared" si="3"/>
        <v>0</v>
      </c>
      <c r="H81" s="180"/>
    </row>
    <row r="82" spans="1:8" ht="12.75" customHeight="1">
      <c r="A82" s="12" t="s">
        <v>229</v>
      </c>
      <c r="B82" s="26" t="s">
        <v>405</v>
      </c>
      <c r="C82" s="276" t="s">
        <v>406</v>
      </c>
      <c r="D82" s="51">
        <v>146.54</v>
      </c>
      <c r="E82" s="277" t="s">
        <v>20</v>
      </c>
      <c r="F82" s="51"/>
      <c r="G82" s="17">
        <f t="shared" si="3"/>
        <v>0</v>
      </c>
      <c r="H82" s="180"/>
    </row>
    <row r="83" spans="1:8" ht="12.75" customHeight="1" thickBot="1">
      <c r="A83" s="12" t="s">
        <v>437</v>
      </c>
      <c r="B83" s="179" t="s">
        <v>438</v>
      </c>
      <c r="C83" s="28" t="s">
        <v>439</v>
      </c>
      <c r="D83" s="51">
        <v>60.1</v>
      </c>
      <c r="E83" s="178" t="s">
        <v>20</v>
      </c>
      <c r="F83" s="51"/>
      <c r="G83" s="17">
        <f t="shared" si="3"/>
        <v>0</v>
      </c>
      <c r="H83" s="180"/>
    </row>
    <row r="84" spans="1:8" ht="15" customHeight="1" thickBot="1" thickTop="1">
      <c r="A84" s="36"/>
      <c r="B84" s="37" t="s">
        <v>200</v>
      </c>
      <c r="C84" s="38"/>
      <c r="D84" s="39"/>
      <c r="E84" s="40"/>
      <c r="F84" s="41"/>
      <c r="G84" s="25">
        <f>SUM(G78:G83)</f>
        <v>0</v>
      </c>
      <c r="H84" s="131"/>
    </row>
    <row r="85" spans="1:8" ht="15" customHeight="1" thickTop="1">
      <c r="A85" s="80">
        <v>8</v>
      </c>
      <c r="B85" s="81" t="s">
        <v>62</v>
      </c>
      <c r="C85" s="82"/>
      <c r="D85" s="83"/>
      <c r="E85" s="84"/>
      <c r="F85" s="85"/>
      <c r="G85" s="86"/>
      <c r="H85" s="133"/>
    </row>
    <row r="86" spans="1:8" ht="12.75" customHeight="1">
      <c r="A86" s="12" t="s">
        <v>63</v>
      </c>
      <c r="B86" s="26" t="s">
        <v>262</v>
      </c>
      <c r="C86" s="28" t="s">
        <v>371</v>
      </c>
      <c r="D86" s="14">
        <v>1262.02</v>
      </c>
      <c r="E86" s="15" t="s">
        <v>12</v>
      </c>
      <c r="F86" s="16"/>
      <c r="G86" s="17">
        <f>D86*F86</f>
        <v>0</v>
      </c>
      <c r="H86" s="131"/>
    </row>
    <row r="87" spans="1:8" ht="12.75" customHeight="1">
      <c r="A87" s="12" t="s">
        <v>64</v>
      </c>
      <c r="B87" s="26" t="s">
        <v>251</v>
      </c>
      <c r="C87" s="276" t="s">
        <v>263</v>
      </c>
      <c r="D87" s="51">
        <v>150.04</v>
      </c>
      <c r="E87" s="48" t="s">
        <v>12</v>
      </c>
      <c r="F87" s="47"/>
      <c r="G87" s="17">
        <f>D87*F87</f>
        <v>0</v>
      </c>
      <c r="H87" s="131"/>
    </row>
    <row r="88" spans="1:8" ht="12.75" customHeight="1">
      <c r="A88" s="12" t="s">
        <v>67</v>
      </c>
      <c r="B88" s="26" t="s">
        <v>65</v>
      </c>
      <c r="C88" s="28" t="s">
        <v>66</v>
      </c>
      <c r="D88" s="14">
        <v>50.96</v>
      </c>
      <c r="E88" s="15" t="s">
        <v>12</v>
      </c>
      <c r="F88" s="16"/>
      <c r="G88" s="17">
        <f>D88*F88</f>
        <v>0</v>
      </c>
      <c r="H88" s="133"/>
    </row>
    <row r="89" spans="1:8" ht="12.75" customHeight="1" thickBot="1">
      <c r="A89" s="12" t="s">
        <v>250</v>
      </c>
      <c r="B89" s="26" t="s">
        <v>68</v>
      </c>
      <c r="C89" s="28" t="s">
        <v>69</v>
      </c>
      <c r="D89" s="14">
        <v>96.6</v>
      </c>
      <c r="E89" s="15" t="s">
        <v>12</v>
      </c>
      <c r="F89" s="16"/>
      <c r="G89" s="17">
        <f>D89*F89</f>
        <v>0</v>
      </c>
      <c r="H89" s="133"/>
    </row>
    <row r="90" spans="1:8" ht="15" customHeight="1" thickBot="1" thickTop="1">
      <c r="A90" s="36"/>
      <c r="B90" s="37" t="s">
        <v>200</v>
      </c>
      <c r="C90" s="38"/>
      <c r="D90" s="39"/>
      <c r="E90" s="40"/>
      <c r="F90" s="41"/>
      <c r="G90" s="25">
        <f>SUM(G86:G89)</f>
        <v>0</v>
      </c>
      <c r="H90" s="133"/>
    </row>
    <row r="91" spans="1:8" ht="15" customHeight="1" thickTop="1">
      <c r="A91" s="80">
        <v>9</v>
      </c>
      <c r="B91" s="81" t="s">
        <v>70</v>
      </c>
      <c r="C91" s="82"/>
      <c r="D91" s="83"/>
      <c r="E91" s="84"/>
      <c r="F91" s="85"/>
      <c r="G91" s="86"/>
      <c r="H91" s="133"/>
    </row>
    <row r="92" spans="1:8" ht="12.75" customHeight="1">
      <c r="A92" s="12" t="s">
        <v>71</v>
      </c>
      <c r="B92" s="26" t="s">
        <v>72</v>
      </c>
      <c r="C92" s="28">
        <v>5622</v>
      </c>
      <c r="D92" s="14">
        <v>271.33</v>
      </c>
      <c r="E92" s="15" t="s">
        <v>12</v>
      </c>
      <c r="F92" s="47"/>
      <c r="G92" s="17">
        <f>D92*F92</f>
        <v>0</v>
      </c>
      <c r="H92" s="133"/>
    </row>
    <row r="93" spans="1:8" ht="12.75" customHeight="1">
      <c r="A93" s="12" t="s">
        <v>73</v>
      </c>
      <c r="B93" s="26" t="s">
        <v>217</v>
      </c>
      <c r="C93" s="28" t="s">
        <v>243</v>
      </c>
      <c r="D93" s="14">
        <v>271.33</v>
      </c>
      <c r="E93" s="15" t="s">
        <v>12</v>
      </c>
      <c r="F93" s="47"/>
      <c r="G93" s="17">
        <f>D93*F93</f>
        <v>0</v>
      </c>
      <c r="H93" s="134"/>
    </row>
    <row r="94" spans="1:8" ht="12.75" customHeight="1">
      <c r="A94" s="12" t="s">
        <v>74</v>
      </c>
      <c r="B94" s="26" t="s">
        <v>75</v>
      </c>
      <c r="C94" s="278" t="s">
        <v>381</v>
      </c>
      <c r="D94" s="51">
        <v>271.33</v>
      </c>
      <c r="E94" s="48" t="s">
        <v>12</v>
      </c>
      <c r="F94" s="47"/>
      <c r="G94" s="17">
        <f>D94*F94</f>
        <v>0</v>
      </c>
      <c r="H94" s="134"/>
    </row>
    <row r="95" spans="1:8" ht="12.75" customHeight="1">
      <c r="A95" s="12" t="s">
        <v>76</v>
      </c>
      <c r="B95" s="26" t="s">
        <v>377</v>
      </c>
      <c r="C95" s="28">
        <v>87250</v>
      </c>
      <c r="D95" s="14">
        <v>271.33</v>
      </c>
      <c r="E95" s="15" t="s">
        <v>12</v>
      </c>
      <c r="F95" s="16"/>
      <c r="G95" s="17">
        <f>D95*F95</f>
        <v>0</v>
      </c>
      <c r="H95" s="181"/>
    </row>
    <row r="96" spans="1:8" ht="12.75" customHeight="1" thickBot="1">
      <c r="A96" s="12" t="s">
        <v>77</v>
      </c>
      <c r="B96" s="29" t="s">
        <v>78</v>
      </c>
      <c r="C96" s="43">
        <v>88649</v>
      </c>
      <c r="D96" s="33">
        <v>159.39</v>
      </c>
      <c r="E96" s="32" t="s">
        <v>20</v>
      </c>
      <c r="F96" s="33"/>
      <c r="G96" s="17">
        <f>D96*F96</f>
        <v>0</v>
      </c>
      <c r="H96" s="133"/>
    </row>
    <row r="97" spans="1:8" ht="15" customHeight="1" thickBot="1" thickTop="1">
      <c r="A97" s="36"/>
      <c r="B97" s="37" t="s">
        <v>200</v>
      </c>
      <c r="C97" s="38"/>
      <c r="D97" s="41"/>
      <c r="E97" s="40"/>
      <c r="F97" s="41"/>
      <c r="G97" s="25">
        <f>SUM(G92:G96)</f>
        <v>0</v>
      </c>
      <c r="H97" s="133"/>
    </row>
    <row r="98" spans="1:8" ht="15" customHeight="1" thickTop="1">
      <c r="A98" s="75">
        <v>10</v>
      </c>
      <c r="B98" s="76" t="s">
        <v>218</v>
      </c>
      <c r="C98" s="77"/>
      <c r="D98" s="79"/>
      <c r="E98" s="78"/>
      <c r="F98" s="79"/>
      <c r="G98" s="74"/>
      <c r="H98" s="137"/>
    </row>
    <row r="99" spans="1:8" ht="15" customHeight="1">
      <c r="A99" s="64" t="s">
        <v>79</v>
      </c>
      <c r="B99" s="65" t="s">
        <v>80</v>
      </c>
      <c r="C99" s="87"/>
      <c r="D99" s="68"/>
      <c r="E99" s="67"/>
      <c r="F99" s="68"/>
      <c r="G99" s="69"/>
      <c r="H99" s="137"/>
    </row>
    <row r="100" spans="1:8" ht="12.75" customHeight="1">
      <c r="A100" s="44" t="s">
        <v>81</v>
      </c>
      <c r="B100" s="45" t="s">
        <v>82</v>
      </c>
      <c r="C100" s="46" t="s">
        <v>83</v>
      </c>
      <c r="D100" s="330">
        <v>1</v>
      </c>
      <c r="E100" s="48" t="s">
        <v>84</v>
      </c>
      <c r="F100" s="47"/>
      <c r="G100" s="17">
        <f aca="true" t="shared" si="4" ref="G100:G112">D100*F100</f>
        <v>0</v>
      </c>
      <c r="H100" s="292" t="s">
        <v>264</v>
      </c>
    </row>
    <row r="101" spans="1:8" ht="12.75" customHeight="1">
      <c r="A101" s="44" t="s">
        <v>85</v>
      </c>
      <c r="B101" s="45" t="s">
        <v>86</v>
      </c>
      <c r="C101" s="27">
        <v>55866</v>
      </c>
      <c r="D101" s="330">
        <v>6</v>
      </c>
      <c r="E101" s="48" t="s">
        <v>20</v>
      </c>
      <c r="F101" s="47"/>
      <c r="G101" s="17">
        <f t="shared" si="4"/>
        <v>0</v>
      </c>
      <c r="H101" s="292" t="s">
        <v>334</v>
      </c>
    </row>
    <row r="102" spans="1:8" ht="12.75" customHeight="1">
      <c r="A102" s="44" t="s">
        <v>87</v>
      </c>
      <c r="B102" s="45" t="s">
        <v>88</v>
      </c>
      <c r="C102" s="27">
        <v>55865</v>
      </c>
      <c r="D102" s="330">
        <v>3</v>
      </c>
      <c r="E102" s="48" t="s">
        <v>20</v>
      </c>
      <c r="F102" s="47"/>
      <c r="G102" s="17">
        <f t="shared" si="4"/>
        <v>0</v>
      </c>
      <c r="H102" s="292" t="s">
        <v>401</v>
      </c>
    </row>
    <row r="103" spans="1:8" ht="12.75" customHeight="1">
      <c r="A103" s="44" t="s">
        <v>89</v>
      </c>
      <c r="B103" s="45" t="s">
        <v>90</v>
      </c>
      <c r="C103" s="279" t="s">
        <v>244</v>
      </c>
      <c r="D103" s="330">
        <v>1</v>
      </c>
      <c r="E103" s="48" t="s">
        <v>84</v>
      </c>
      <c r="F103" s="47"/>
      <c r="G103" s="17">
        <f t="shared" si="4"/>
        <v>0</v>
      </c>
      <c r="H103" s="293"/>
    </row>
    <row r="104" spans="1:8" ht="12.75" customHeight="1">
      <c r="A104" s="44" t="s">
        <v>91</v>
      </c>
      <c r="B104" s="45" t="s">
        <v>92</v>
      </c>
      <c r="C104" s="279" t="s">
        <v>93</v>
      </c>
      <c r="D104" s="330">
        <v>1</v>
      </c>
      <c r="E104" s="48" t="s">
        <v>84</v>
      </c>
      <c r="F104" s="47"/>
      <c r="G104" s="49">
        <f t="shared" si="4"/>
        <v>0</v>
      </c>
      <c r="H104" s="293"/>
    </row>
    <row r="105" spans="1:8" ht="12.75" customHeight="1">
      <c r="A105" s="44" t="s">
        <v>94</v>
      </c>
      <c r="B105" s="45" t="s">
        <v>95</v>
      </c>
      <c r="C105" s="27">
        <v>72255</v>
      </c>
      <c r="D105" s="330">
        <v>44</v>
      </c>
      <c r="E105" s="48" t="s">
        <v>20</v>
      </c>
      <c r="F105" s="47"/>
      <c r="G105" s="17">
        <f t="shared" si="4"/>
        <v>0</v>
      </c>
      <c r="H105" s="293"/>
    </row>
    <row r="106" spans="1:8" ht="12.75" customHeight="1">
      <c r="A106" s="44" t="s">
        <v>96</v>
      </c>
      <c r="B106" s="45" t="s">
        <v>97</v>
      </c>
      <c r="C106" s="27">
        <v>72253</v>
      </c>
      <c r="D106" s="330">
        <v>3</v>
      </c>
      <c r="E106" s="48" t="s">
        <v>20</v>
      </c>
      <c r="F106" s="47"/>
      <c r="G106" s="17">
        <f t="shared" si="4"/>
        <v>0</v>
      </c>
      <c r="H106" s="293"/>
    </row>
    <row r="107" spans="1:8" ht="12.75" customHeight="1">
      <c r="A107" s="44" t="s">
        <v>98</v>
      </c>
      <c r="B107" s="45" t="s">
        <v>372</v>
      </c>
      <c r="C107" s="27">
        <v>72326</v>
      </c>
      <c r="D107" s="330">
        <v>2</v>
      </c>
      <c r="E107" s="48" t="s">
        <v>84</v>
      </c>
      <c r="F107" s="47"/>
      <c r="G107" s="17">
        <f t="shared" si="4"/>
        <v>0</v>
      </c>
      <c r="H107" s="293"/>
    </row>
    <row r="108" spans="1:8" ht="12.75" customHeight="1">
      <c r="A108" s="44" t="s">
        <v>99</v>
      </c>
      <c r="B108" s="45" t="s">
        <v>100</v>
      </c>
      <c r="C108" s="27">
        <v>72330</v>
      </c>
      <c r="D108" s="330">
        <v>3</v>
      </c>
      <c r="E108" s="48" t="s">
        <v>41</v>
      </c>
      <c r="F108" s="47"/>
      <c r="G108" s="17">
        <f t="shared" si="4"/>
        <v>0</v>
      </c>
      <c r="H108" s="293"/>
    </row>
    <row r="109" spans="1:8" ht="12.75" customHeight="1">
      <c r="A109" s="44" t="s">
        <v>101</v>
      </c>
      <c r="B109" s="45" t="s">
        <v>102</v>
      </c>
      <c r="C109" s="27">
        <v>68069</v>
      </c>
      <c r="D109" s="330">
        <v>1</v>
      </c>
      <c r="E109" s="48" t="s">
        <v>41</v>
      </c>
      <c r="F109" s="47"/>
      <c r="G109" s="17">
        <f t="shared" si="4"/>
        <v>0</v>
      </c>
      <c r="H109" s="293"/>
    </row>
    <row r="110" spans="1:8" ht="12.75" customHeight="1">
      <c r="A110" s="44" t="s">
        <v>103</v>
      </c>
      <c r="B110" s="45" t="s">
        <v>104</v>
      </c>
      <c r="C110" s="279" t="s">
        <v>105</v>
      </c>
      <c r="D110" s="330">
        <v>1</v>
      </c>
      <c r="E110" s="48" t="s">
        <v>84</v>
      </c>
      <c r="F110" s="47"/>
      <c r="G110" s="49">
        <f t="shared" si="4"/>
        <v>0</v>
      </c>
      <c r="H110" s="293"/>
    </row>
    <row r="111" spans="1:8" ht="12.75" customHeight="1">
      <c r="A111" s="44" t="s">
        <v>106</v>
      </c>
      <c r="B111" s="45" t="s">
        <v>107</v>
      </c>
      <c r="C111" s="27">
        <v>72264</v>
      </c>
      <c r="D111" s="330">
        <v>18</v>
      </c>
      <c r="E111" s="48" t="s">
        <v>41</v>
      </c>
      <c r="F111" s="47"/>
      <c r="G111" s="17">
        <f t="shared" si="4"/>
        <v>0</v>
      </c>
      <c r="H111" s="293"/>
    </row>
    <row r="112" spans="1:8" ht="12.75" customHeight="1">
      <c r="A112" s="44" t="s">
        <v>108</v>
      </c>
      <c r="B112" s="45" t="s">
        <v>109</v>
      </c>
      <c r="C112" s="27">
        <v>72262</v>
      </c>
      <c r="D112" s="330">
        <v>1</v>
      </c>
      <c r="E112" s="48" t="s">
        <v>41</v>
      </c>
      <c r="F112" s="47"/>
      <c r="G112" s="17">
        <f t="shared" si="4"/>
        <v>0</v>
      </c>
      <c r="H112" s="293"/>
    </row>
    <row r="113" spans="1:8" ht="15" customHeight="1">
      <c r="A113" s="64" t="s">
        <v>110</v>
      </c>
      <c r="B113" s="65" t="s">
        <v>111</v>
      </c>
      <c r="C113" s="87"/>
      <c r="D113" s="68"/>
      <c r="E113" s="67"/>
      <c r="F113" s="68"/>
      <c r="G113" s="69"/>
      <c r="H113" s="138"/>
    </row>
    <row r="114" spans="1:8" ht="12.75" customHeight="1">
      <c r="A114" s="50" t="s">
        <v>112</v>
      </c>
      <c r="B114" s="45" t="s">
        <v>113</v>
      </c>
      <c r="C114" s="46" t="s">
        <v>114</v>
      </c>
      <c r="D114" s="330">
        <v>330</v>
      </c>
      <c r="E114" s="48" t="s">
        <v>20</v>
      </c>
      <c r="F114" s="47"/>
      <c r="G114" s="17">
        <f aca="true" t="shared" si="5" ref="G114:G140">D114*F114</f>
        <v>0</v>
      </c>
      <c r="H114" s="292"/>
    </row>
    <row r="115" spans="1:8" ht="12.75" customHeight="1">
      <c r="A115" s="50" t="s">
        <v>115</v>
      </c>
      <c r="B115" s="45" t="s">
        <v>116</v>
      </c>
      <c r="C115" s="46" t="s">
        <v>114</v>
      </c>
      <c r="D115" s="330">
        <v>330</v>
      </c>
      <c r="E115" s="48" t="s">
        <v>20</v>
      </c>
      <c r="F115" s="47"/>
      <c r="G115" s="17">
        <f t="shared" si="5"/>
        <v>0</v>
      </c>
      <c r="H115" s="292" t="s">
        <v>436</v>
      </c>
    </row>
    <row r="116" spans="1:8" ht="12.75" customHeight="1">
      <c r="A116" s="50" t="s">
        <v>117</v>
      </c>
      <c r="B116" s="45" t="s">
        <v>118</v>
      </c>
      <c r="C116" s="46" t="s">
        <v>114</v>
      </c>
      <c r="D116" s="330">
        <v>330</v>
      </c>
      <c r="E116" s="48" t="s">
        <v>20</v>
      </c>
      <c r="F116" s="47"/>
      <c r="G116" s="17">
        <f t="shared" si="5"/>
        <v>0</v>
      </c>
      <c r="H116" s="292" t="s">
        <v>435</v>
      </c>
    </row>
    <row r="117" spans="1:8" ht="12.75" customHeight="1">
      <c r="A117" s="50" t="s">
        <v>119</v>
      </c>
      <c r="B117" s="45" t="s">
        <v>120</v>
      </c>
      <c r="C117" s="46" t="s">
        <v>121</v>
      </c>
      <c r="D117" s="330">
        <v>330</v>
      </c>
      <c r="E117" s="48" t="s">
        <v>20</v>
      </c>
      <c r="F117" s="47"/>
      <c r="G117" s="17">
        <f t="shared" si="5"/>
        <v>0</v>
      </c>
      <c r="H117" s="292"/>
    </row>
    <row r="118" spans="1:8" ht="12.75" customHeight="1">
      <c r="A118" s="50" t="s">
        <v>122</v>
      </c>
      <c r="B118" s="45" t="s">
        <v>123</v>
      </c>
      <c r="C118" s="46" t="s">
        <v>121</v>
      </c>
      <c r="D118" s="330">
        <v>330</v>
      </c>
      <c r="E118" s="48" t="s">
        <v>20</v>
      </c>
      <c r="F118" s="47"/>
      <c r="G118" s="17">
        <f t="shared" si="5"/>
        <v>0</v>
      </c>
      <c r="H118" s="292"/>
    </row>
    <row r="119" spans="1:8" ht="12.75" customHeight="1">
      <c r="A119" s="50" t="s">
        <v>124</v>
      </c>
      <c r="B119" s="45" t="s">
        <v>125</v>
      </c>
      <c r="C119" s="46" t="s">
        <v>121</v>
      </c>
      <c r="D119" s="330">
        <v>330</v>
      </c>
      <c r="E119" s="48" t="s">
        <v>20</v>
      </c>
      <c r="F119" s="47"/>
      <c r="G119" s="17">
        <f t="shared" si="5"/>
        <v>0</v>
      </c>
      <c r="H119" s="292"/>
    </row>
    <row r="120" spans="1:8" ht="12.75" customHeight="1">
      <c r="A120" s="50" t="s">
        <v>126</v>
      </c>
      <c r="B120" s="45" t="s">
        <v>127</v>
      </c>
      <c r="C120" s="46" t="s">
        <v>128</v>
      </c>
      <c r="D120" s="47">
        <v>100</v>
      </c>
      <c r="E120" s="48" t="s">
        <v>20</v>
      </c>
      <c r="F120" s="47"/>
      <c r="G120" s="17">
        <f t="shared" si="5"/>
        <v>0</v>
      </c>
      <c r="H120" s="292"/>
    </row>
    <row r="121" spans="1:8" ht="12.75" customHeight="1">
      <c r="A121" s="50" t="s">
        <v>129</v>
      </c>
      <c r="B121" s="45" t="s">
        <v>130</v>
      </c>
      <c r="C121" s="46" t="s">
        <v>128</v>
      </c>
      <c r="D121" s="330">
        <v>50</v>
      </c>
      <c r="E121" s="48" t="s">
        <v>20</v>
      </c>
      <c r="F121" s="47"/>
      <c r="G121" s="17">
        <f t="shared" si="5"/>
        <v>0</v>
      </c>
      <c r="H121" s="292"/>
    </row>
    <row r="122" spans="1:8" ht="12.75" customHeight="1">
      <c r="A122" s="50" t="s">
        <v>131</v>
      </c>
      <c r="B122" s="45" t="s">
        <v>132</v>
      </c>
      <c r="C122" s="46" t="s">
        <v>128</v>
      </c>
      <c r="D122" s="330">
        <v>50</v>
      </c>
      <c r="E122" s="48" t="s">
        <v>20</v>
      </c>
      <c r="F122" s="47"/>
      <c r="G122" s="17">
        <f t="shared" si="5"/>
        <v>0</v>
      </c>
      <c r="H122" s="292"/>
    </row>
    <row r="123" spans="1:8" ht="12.75" customHeight="1">
      <c r="A123" s="50" t="s">
        <v>133</v>
      </c>
      <c r="B123" s="45" t="s">
        <v>134</v>
      </c>
      <c r="C123" s="27">
        <v>72251</v>
      </c>
      <c r="D123" s="330">
        <v>50</v>
      </c>
      <c r="E123" s="48" t="s">
        <v>20</v>
      </c>
      <c r="F123" s="47"/>
      <c r="G123" s="17">
        <f t="shared" si="5"/>
        <v>0</v>
      </c>
      <c r="H123" s="292"/>
    </row>
    <row r="124" spans="1:8" ht="12.75" customHeight="1">
      <c r="A124" s="50" t="s">
        <v>135</v>
      </c>
      <c r="B124" s="45" t="s">
        <v>136</v>
      </c>
      <c r="C124" s="27" t="s">
        <v>234</v>
      </c>
      <c r="D124" s="330">
        <v>120</v>
      </c>
      <c r="E124" s="48" t="s">
        <v>20</v>
      </c>
      <c r="F124" s="47"/>
      <c r="G124" s="17">
        <f t="shared" si="5"/>
        <v>0</v>
      </c>
      <c r="H124" s="292"/>
    </row>
    <row r="125" spans="1:8" ht="12.75" customHeight="1">
      <c r="A125" s="50" t="s">
        <v>137</v>
      </c>
      <c r="B125" s="45" t="s">
        <v>138</v>
      </c>
      <c r="C125" s="27">
        <v>73689</v>
      </c>
      <c r="D125" s="330">
        <v>50</v>
      </c>
      <c r="E125" s="48" t="s">
        <v>20</v>
      </c>
      <c r="F125" s="47"/>
      <c r="G125" s="17">
        <f t="shared" si="5"/>
        <v>0</v>
      </c>
      <c r="H125" s="292"/>
    </row>
    <row r="126" spans="1:8" ht="12.75" customHeight="1">
      <c r="A126" s="50" t="s">
        <v>139</v>
      </c>
      <c r="B126" s="45" t="s">
        <v>140</v>
      </c>
      <c r="C126" s="27">
        <v>83566</v>
      </c>
      <c r="D126" s="330">
        <v>58</v>
      </c>
      <c r="E126" s="48" t="s">
        <v>41</v>
      </c>
      <c r="F126" s="47"/>
      <c r="G126" s="49">
        <f t="shared" si="5"/>
        <v>0</v>
      </c>
      <c r="H126" s="292"/>
    </row>
    <row r="127" spans="1:8" ht="12.75" customHeight="1">
      <c r="A127" s="50" t="s">
        <v>141</v>
      </c>
      <c r="B127" s="45" t="s">
        <v>142</v>
      </c>
      <c r="C127" s="27">
        <v>83566</v>
      </c>
      <c r="D127" s="330">
        <f>2*1.5</f>
        <v>3</v>
      </c>
      <c r="E127" s="48" t="s">
        <v>41</v>
      </c>
      <c r="F127" s="47"/>
      <c r="G127" s="49">
        <f t="shared" si="5"/>
        <v>0</v>
      </c>
      <c r="H127" s="292"/>
    </row>
    <row r="128" spans="1:8" ht="12.75" customHeight="1">
      <c r="A128" s="50" t="s">
        <v>143</v>
      </c>
      <c r="B128" s="45" t="s">
        <v>144</v>
      </c>
      <c r="C128" s="27">
        <v>72339</v>
      </c>
      <c r="D128" s="330">
        <v>12</v>
      </c>
      <c r="E128" s="48" t="s">
        <v>41</v>
      </c>
      <c r="F128" s="47"/>
      <c r="G128" s="49">
        <f t="shared" si="5"/>
        <v>0</v>
      </c>
      <c r="H128" s="292"/>
    </row>
    <row r="129" spans="1:8" ht="12.75" customHeight="1">
      <c r="A129" s="50" t="s">
        <v>145</v>
      </c>
      <c r="B129" s="45" t="s">
        <v>146</v>
      </c>
      <c r="C129" s="279" t="s">
        <v>235</v>
      </c>
      <c r="D129" s="330">
        <v>12</v>
      </c>
      <c r="E129" s="48" t="s">
        <v>41</v>
      </c>
      <c r="F129" s="47"/>
      <c r="G129" s="49">
        <f t="shared" si="5"/>
        <v>0</v>
      </c>
      <c r="H129" s="292"/>
    </row>
    <row r="130" spans="1:8" ht="12.75" customHeight="1">
      <c r="A130" s="50" t="s">
        <v>147</v>
      </c>
      <c r="B130" s="45" t="s">
        <v>148</v>
      </c>
      <c r="C130" s="27">
        <v>72337</v>
      </c>
      <c r="D130" s="330">
        <v>12</v>
      </c>
      <c r="E130" s="48" t="s">
        <v>41</v>
      </c>
      <c r="F130" s="47"/>
      <c r="G130" s="17">
        <f t="shared" si="5"/>
        <v>0</v>
      </c>
      <c r="H130" s="292"/>
    </row>
    <row r="131" spans="1:8" ht="12.75" customHeight="1">
      <c r="A131" s="50" t="s">
        <v>149</v>
      </c>
      <c r="B131" s="45" t="s">
        <v>150</v>
      </c>
      <c r="C131" s="46" t="s">
        <v>151</v>
      </c>
      <c r="D131" s="47">
        <v>42</v>
      </c>
      <c r="E131" s="48" t="s">
        <v>41</v>
      </c>
      <c r="F131" s="47"/>
      <c r="G131" s="17">
        <f t="shared" si="5"/>
        <v>0</v>
      </c>
      <c r="H131" s="204" t="s">
        <v>333</v>
      </c>
    </row>
    <row r="132" spans="1:8" ht="12.75" customHeight="1">
      <c r="A132" s="50" t="s">
        <v>152</v>
      </c>
      <c r="B132" s="45" t="s">
        <v>354</v>
      </c>
      <c r="C132" s="46" t="s">
        <v>355</v>
      </c>
      <c r="D132" s="47">
        <v>12</v>
      </c>
      <c r="E132" s="48" t="s">
        <v>41</v>
      </c>
      <c r="F132" s="47"/>
      <c r="G132" s="49">
        <f t="shared" si="5"/>
        <v>0</v>
      </c>
      <c r="H132" s="204" t="s">
        <v>335</v>
      </c>
    </row>
    <row r="133" spans="1:8" ht="12.75" customHeight="1">
      <c r="A133" s="50" t="s">
        <v>153</v>
      </c>
      <c r="B133" s="45" t="s">
        <v>356</v>
      </c>
      <c r="C133" s="46" t="s">
        <v>154</v>
      </c>
      <c r="D133" s="47">
        <v>9</v>
      </c>
      <c r="E133" s="48" t="s">
        <v>41</v>
      </c>
      <c r="F133" s="47"/>
      <c r="G133" s="49">
        <f t="shared" si="5"/>
        <v>0</v>
      </c>
      <c r="H133" s="204" t="s">
        <v>335</v>
      </c>
    </row>
    <row r="134" spans="1:8" ht="12.75" customHeight="1">
      <c r="A134" s="50" t="s">
        <v>155</v>
      </c>
      <c r="B134" s="45" t="s">
        <v>156</v>
      </c>
      <c r="C134" s="27">
        <v>72331</v>
      </c>
      <c r="D134" s="330">
        <v>28</v>
      </c>
      <c r="E134" s="48" t="s">
        <v>41</v>
      </c>
      <c r="F134" s="47"/>
      <c r="G134" s="17">
        <f t="shared" si="5"/>
        <v>0</v>
      </c>
      <c r="H134" s="292" t="s">
        <v>264</v>
      </c>
    </row>
    <row r="135" spans="1:8" ht="12.75" customHeight="1">
      <c r="A135" s="50" t="s">
        <v>157</v>
      </c>
      <c r="B135" s="45" t="s">
        <v>160</v>
      </c>
      <c r="C135" s="27">
        <v>83467</v>
      </c>
      <c r="D135" s="330">
        <v>3</v>
      </c>
      <c r="E135" s="48" t="s">
        <v>41</v>
      </c>
      <c r="F135" s="47"/>
      <c r="G135" s="49">
        <f t="shared" si="5"/>
        <v>0</v>
      </c>
      <c r="H135" s="292" t="s">
        <v>334</v>
      </c>
    </row>
    <row r="136" spans="1:8" ht="12.75" customHeight="1">
      <c r="A136" s="50" t="s">
        <v>158</v>
      </c>
      <c r="B136" s="45" t="s">
        <v>162</v>
      </c>
      <c r="C136" s="46" t="s">
        <v>245</v>
      </c>
      <c r="D136" s="330">
        <v>1</v>
      </c>
      <c r="E136" s="48" t="s">
        <v>41</v>
      </c>
      <c r="F136" s="47"/>
      <c r="G136" s="49">
        <f t="shared" si="5"/>
        <v>0</v>
      </c>
      <c r="H136" s="292" t="s">
        <v>401</v>
      </c>
    </row>
    <row r="137" spans="1:8" ht="12.75" customHeight="1">
      <c r="A137" s="50" t="s">
        <v>159</v>
      </c>
      <c r="B137" s="45" t="s">
        <v>357</v>
      </c>
      <c r="C137" s="46" t="s">
        <v>164</v>
      </c>
      <c r="D137" s="330">
        <v>1</v>
      </c>
      <c r="E137" s="48" t="s">
        <v>41</v>
      </c>
      <c r="F137" s="47"/>
      <c r="G137" s="17">
        <f t="shared" si="5"/>
        <v>0</v>
      </c>
      <c r="H137" s="292"/>
    </row>
    <row r="138" spans="1:8" ht="12.75" customHeight="1">
      <c r="A138" s="50" t="s">
        <v>161</v>
      </c>
      <c r="B138" s="45" t="s">
        <v>166</v>
      </c>
      <c r="C138" s="46" t="s">
        <v>167</v>
      </c>
      <c r="D138" s="330">
        <v>10</v>
      </c>
      <c r="E138" s="48" t="s">
        <v>41</v>
      </c>
      <c r="F138" s="47"/>
      <c r="G138" s="17">
        <f t="shared" si="5"/>
        <v>0</v>
      </c>
      <c r="H138" s="292"/>
    </row>
    <row r="139" spans="1:8" ht="12.75" customHeight="1">
      <c r="A139" s="50" t="s">
        <v>163</v>
      </c>
      <c r="B139" s="45" t="s">
        <v>168</v>
      </c>
      <c r="C139" s="46" t="s">
        <v>169</v>
      </c>
      <c r="D139" s="330">
        <v>14</v>
      </c>
      <c r="E139" s="48" t="s">
        <v>41</v>
      </c>
      <c r="F139" s="47"/>
      <c r="G139" s="17">
        <f t="shared" si="5"/>
        <v>0</v>
      </c>
      <c r="H139" s="292"/>
    </row>
    <row r="140" spans="1:8" ht="12.75" customHeight="1" thickBot="1">
      <c r="A140" s="50" t="s">
        <v>165</v>
      </c>
      <c r="B140" s="45" t="s">
        <v>170</v>
      </c>
      <c r="C140" s="46" t="s">
        <v>171</v>
      </c>
      <c r="D140" s="330">
        <v>4</v>
      </c>
      <c r="E140" s="48" t="s">
        <v>41</v>
      </c>
      <c r="F140" s="47"/>
      <c r="G140" s="17">
        <f t="shared" si="5"/>
        <v>0</v>
      </c>
      <c r="H140" s="292"/>
    </row>
    <row r="141" spans="1:8" ht="15" customHeight="1" thickBot="1" thickTop="1">
      <c r="A141" s="36"/>
      <c r="B141" s="37" t="s">
        <v>200</v>
      </c>
      <c r="C141" s="38"/>
      <c r="D141" s="41"/>
      <c r="E141" s="40"/>
      <c r="F141" s="41"/>
      <c r="G141" s="25">
        <f>SUM(G100:G140)</f>
        <v>0</v>
      </c>
      <c r="H141" s="140"/>
    </row>
    <row r="142" spans="1:8" ht="15" customHeight="1" thickTop="1">
      <c r="A142" s="193">
        <v>11</v>
      </c>
      <c r="B142" s="194" t="s">
        <v>219</v>
      </c>
      <c r="C142" s="195"/>
      <c r="D142" s="196"/>
      <c r="E142" s="197"/>
      <c r="F142" s="196"/>
      <c r="G142" s="198"/>
      <c r="H142" s="141"/>
    </row>
    <row r="143" spans="1:8" ht="15" customHeight="1">
      <c r="A143" s="64" t="s">
        <v>172</v>
      </c>
      <c r="B143" s="88" t="s">
        <v>220</v>
      </c>
      <c r="C143" s="87"/>
      <c r="D143" s="68"/>
      <c r="E143" s="67"/>
      <c r="F143" s="68"/>
      <c r="G143" s="69"/>
      <c r="H143" s="192"/>
    </row>
    <row r="144" spans="1:8" ht="12.75" customHeight="1">
      <c r="A144" s="355" t="s">
        <v>280</v>
      </c>
      <c r="B144" s="281" t="s">
        <v>423</v>
      </c>
      <c r="C144" s="332" t="s">
        <v>350</v>
      </c>
      <c r="D144" s="334">
        <v>1</v>
      </c>
      <c r="E144" s="336" t="s">
        <v>84</v>
      </c>
      <c r="F144" s="341"/>
      <c r="G144" s="339">
        <f>D144*F144</f>
        <v>0</v>
      </c>
      <c r="H144" s="204" t="s">
        <v>333</v>
      </c>
    </row>
    <row r="145" spans="1:8" ht="12.75" customHeight="1">
      <c r="A145" s="356"/>
      <c r="B145" s="282" t="s">
        <v>422</v>
      </c>
      <c r="C145" s="333"/>
      <c r="D145" s="335"/>
      <c r="E145" s="333"/>
      <c r="F145" s="342"/>
      <c r="G145" s="340"/>
      <c r="H145" s="204"/>
    </row>
    <row r="146" spans="1:8" ht="12.75" customHeight="1">
      <c r="A146" s="283" t="s">
        <v>281</v>
      </c>
      <c r="B146" s="284" t="s">
        <v>383</v>
      </c>
      <c r="C146" s="285" t="s">
        <v>382</v>
      </c>
      <c r="D146" s="286">
        <v>2</v>
      </c>
      <c r="E146" s="287" t="s">
        <v>84</v>
      </c>
      <c r="F146" s="280"/>
      <c r="G146" s="288">
        <f>D146*F146</f>
        <v>0</v>
      </c>
      <c r="H146" s="205" t="s">
        <v>335</v>
      </c>
    </row>
    <row r="147" spans="1:8" ht="12.75" customHeight="1">
      <c r="A147" s="42" t="s">
        <v>282</v>
      </c>
      <c r="B147" s="45" t="s">
        <v>173</v>
      </c>
      <c r="C147" s="27">
        <v>89450</v>
      </c>
      <c r="D147" s="51">
        <v>40</v>
      </c>
      <c r="E147" s="48" t="s">
        <v>20</v>
      </c>
      <c r="F147" s="47"/>
      <c r="G147" s="49">
        <f>D147*F147</f>
        <v>0</v>
      </c>
      <c r="H147" s="292"/>
    </row>
    <row r="148" spans="1:8" ht="12.75" customHeight="1">
      <c r="A148" s="42" t="s">
        <v>283</v>
      </c>
      <c r="B148" s="45" t="s">
        <v>175</v>
      </c>
      <c r="C148" s="27">
        <v>89402</v>
      </c>
      <c r="D148" s="51">
        <v>115</v>
      </c>
      <c r="E148" s="48" t="s">
        <v>20</v>
      </c>
      <c r="F148" s="47"/>
      <c r="G148" s="49">
        <f aca="true" t="shared" si="6" ref="G148:G158">D148*F148</f>
        <v>0</v>
      </c>
      <c r="H148" s="292"/>
    </row>
    <row r="149" spans="1:8" ht="12.75" customHeight="1">
      <c r="A149" s="42" t="s">
        <v>284</v>
      </c>
      <c r="B149" s="45" t="s">
        <v>177</v>
      </c>
      <c r="C149" s="27" t="s">
        <v>178</v>
      </c>
      <c r="D149" s="331">
        <v>2</v>
      </c>
      <c r="E149" s="48" t="s">
        <v>41</v>
      </c>
      <c r="F149" s="47"/>
      <c r="G149" s="49">
        <f t="shared" si="6"/>
        <v>0</v>
      </c>
      <c r="H149" s="292"/>
    </row>
    <row r="150" spans="1:8" ht="12.75" customHeight="1">
      <c r="A150" s="42" t="s">
        <v>285</v>
      </c>
      <c r="B150" s="45" t="s">
        <v>236</v>
      </c>
      <c r="C150" s="27">
        <v>89987</v>
      </c>
      <c r="D150" s="331">
        <v>22</v>
      </c>
      <c r="E150" s="48" t="s">
        <v>41</v>
      </c>
      <c r="F150" s="47"/>
      <c r="G150" s="49">
        <f t="shared" si="6"/>
        <v>0</v>
      </c>
      <c r="H150" s="292"/>
    </row>
    <row r="151" spans="1:8" ht="12.75" customHeight="1">
      <c r="A151" s="42" t="s">
        <v>286</v>
      </c>
      <c r="B151" s="45" t="s">
        <v>237</v>
      </c>
      <c r="C151" s="27" t="s">
        <v>179</v>
      </c>
      <c r="D151" s="331">
        <v>2</v>
      </c>
      <c r="E151" s="48" t="s">
        <v>41</v>
      </c>
      <c r="F151" s="47"/>
      <c r="G151" s="49">
        <f t="shared" si="6"/>
        <v>0</v>
      </c>
      <c r="H151" s="292"/>
    </row>
    <row r="152" spans="1:8" ht="12.75" customHeight="1">
      <c r="A152" s="42" t="s">
        <v>287</v>
      </c>
      <c r="B152" s="45" t="s">
        <v>183</v>
      </c>
      <c r="C152" s="27" t="s">
        <v>238</v>
      </c>
      <c r="D152" s="331">
        <v>2</v>
      </c>
      <c r="E152" s="48" t="s">
        <v>41</v>
      </c>
      <c r="F152" s="47"/>
      <c r="G152" s="49">
        <f t="shared" si="6"/>
        <v>0</v>
      </c>
      <c r="H152" s="292"/>
    </row>
    <row r="153" spans="1:8" ht="12.75" customHeight="1">
      <c r="A153" s="42" t="s">
        <v>288</v>
      </c>
      <c r="B153" s="45" t="s">
        <v>184</v>
      </c>
      <c r="C153" s="27" t="s">
        <v>185</v>
      </c>
      <c r="D153" s="331">
        <v>16</v>
      </c>
      <c r="E153" s="48" t="s">
        <v>41</v>
      </c>
      <c r="F153" s="47"/>
      <c r="G153" s="49">
        <f t="shared" si="6"/>
        <v>0</v>
      </c>
      <c r="H153" s="292"/>
    </row>
    <row r="154" spans="1:8" ht="12.75" customHeight="1">
      <c r="A154" s="42" t="s">
        <v>289</v>
      </c>
      <c r="B154" s="45" t="s">
        <v>186</v>
      </c>
      <c r="C154" s="27">
        <v>89714</v>
      </c>
      <c r="D154" s="331">
        <v>85</v>
      </c>
      <c r="E154" s="48" t="s">
        <v>20</v>
      </c>
      <c r="F154" s="47"/>
      <c r="G154" s="49">
        <f t="shared" si="6"/>
        <v>0</v>
      </c>
      <c r="H154" s="292"/>
    </row>
    <row r="155" spans="1:8" ht="12.75" customHeight="1">
      <c r="A155" s="42" t="s">
        <v>290</v>
      </c>
      <c r="B155" s="45" t="s">
        <v>187</v>
      </c>
      <c r="C155" s="27">
        <v>89713</v>
      </c>
      <c r="D155" s="51">
        <v>55</v>
      </c>
      <c r="E155" s="48" t="s">
        <v>20</v>
      </c>
      <c r="F155" s="47"/>
      <c r="G155" s="49">
        <f t="shared" si="6"/>
        <v>0</v>
      </c>
      <c r="H155" s="292"/>
    </row>
    <row r="156" spans="1:8" ht="12.75" customHeight="1">
      <c r="A156" s="42" t="s">
        <v>291</v>
      </c>
      <c r="B156" s="45" t="s">
        <v>188</v>
      </c>
      <c r="C156" s="27">
        <v>89712</v>
      </c>
      <c r="D156" s="51">
        <v>56</v>
      </c>
      <c r="E156" s="48" t="s">
        <v>20</v>
      </c>
      <c r="F156" s="47"/>
      <c r="G156" s="49">
        <f t="shared" si="6"/>
        <v>0</v>
      </c>
      <c r="H156" s="292"/>
    </row>
    <row r="157" spans="1:8" ht="12.75" customHeight="1">
      <c r="A157" s="42" t="s">
        <v>292</v>
      </c>
      <c r="B157" s="45" t="s">
        <v>189</v>
      </c>
      <c r="C157" s="27">
        <v>89711</v>
      </c>
      <c r="D157" s="51">
        <v>57</v>
      </c>
      <c r="E157" s="48" t="s">
        <v>20</v>
      </c>
      <c r="F157" s="47"/>
      <c r="G157" s="49">
        <f t="shared" si="6"/>
        <v>0</v>
      </c>
      <c r="H157" s="292"/>
    </row>
    <row r="158" spans="1:8" ht="12.75" customHeight="1">
      <c r="A158" s="42" t="s">
        <v>293</v>
      </c>
      <c r="B158" s="45" t="s">
        <v>190</v>
      </c>
      <c r="C158" s="27">
        <v>89708</v>
      </c>
      <c r="D158" s="331">
        <v>16</v>
      </c>
      <c r="E158" s="48" t="s">
        <v>41</v>
      </c>
      <c r="F158" s="47"/>
      <c r="G158" s="49">
        <f t="shared" si="6"/>
        <v>0</v>
      </c>
      <c r="H158" s="292"/>
    </row>
    <row r="159" spans="1:8" ht="15" customHeight="1">
      <c r="A159" s="64" t="s">
        <v>174</v>
      </c>
      <c r="B159" s="88" t="s">
        <v>336</v>
      </c>
      <c r="C159" s="87"/>
      <c r="D159" s="68"/>
      <c r="E159" s="67"/>
      <c r="F159" s="68"/>
      <c r="G159" s="69"/>
      <c r="H159" s="139"/>
    </row>
    <row r="160" spans="1:8" ht="12.75" customHeight="1">
      <c r="A160" s="42" t="s">
        <v>279</v>
      </c>
      <c r="B160" s="45" t="s">
        <v>180</v>
      </c>
      <c r="C160" s="27">
        <v>86872</v>
      </c>
      <c r="D160" s="51">
        <v>1</v>
      </c>
      <c r="E160" s="48" t="s">
        <v>84</v>
      </c>
      <c r="F160" s="47"/>
      <c r="G160" s="49">
        <f aca="true" t="shared" si="7" ref="G160:G168">D160*F160</f>
        <v>0</v>
      </c>
      <c r="H160" s="204" t="s">
        <v>333</v>
      </c>
    </row>
    <row r="161" spans="1:8" ht="12.75" customHeight="1">
      <c r="A161" s="42" t="s">
        <v>294</v>
      </c>
      <c r="B161" s="45" t="s">
        <v>252</v>
      </c>
      <c r="C161" s="27" t="s">
        <v>181</v>
      </c>
      <c r="D161" s="51">
        <v>2</v>
      </c>
      <c r="E161" s="48" t="s">
        <v>84</v>
      </c>
      <c r="F161" s="47"/>
      <c r="G161" s="49">
        <f t="shared" si="7"/>
        <v>0</v>
      </c>
      <c r="H161" s="205" t="s">
        <v>335</v>
      </c>
    </row>
    <row r="162" spans="1:8" ht="12.75" customHeight="1">
      <c r="A162" s="42" t="s">
        <v>295</v>
      </c>
      <c r="B162" s="45" t="s">
        <v>254</v>
      </c>
      <c r="C162" s="279" t="s">
        <v>407</v>
      </c>
      <c r="D162" s="51">
        <v>2</v>
      </c>
      <c r="E162" s="48" t="s">
        <v>41</v>
      </c>
      <c r="F162" s="47"/>
      <c r="G162" s="49">
        <f t="shared" si="7"/>
        <v>0</v>
      </c>
      <c r="H162" s="205" t="s">
        <v>335</v>
      </c>
    </row>
    <row r="163" spans="1:8" ht="12.75" customHeight="1">
      <c r="A163" s="42" t="s">
        <v>296</v>
      </c>
      <c r="B163" s="52" t="s">
        <v>182</v>
      </c>
      <c r="C163" s="30">
        <v>9535</v>
      </c>
      <c r="D163" s="120">
        <v>3</v>
      </c>
      <c r="E163" s="121" t="s">
        <v>84</v>
      </c>
      <c r="F163" s="199"/>
      <c r="G163" s="206">
        <f t="shared" si="7"/>
        <v>0</v>
      </c>
      <c r="H163" s="205" t="s">
        <v>335</v>
      </c>
    </row>
    <row r="164" spans="1:8" ht="12.75" customHeight="1">
      <c r="A164" s="42" t="s">
        <v>297</v>
      </c>
      <c r="B164" s="45" t="s">
        <v>373</v>
      </c>
      <c r="C164" s="30">
        <v>86943</v>
      </c>
      <c r="D164" s="51">
        <v>13</v>
      </c>
      <c r="E164" s="48" t="s">
        <v>41</v>
      </c>
      <c r="F164" s="47"/>
      <c r="G164" s="49">
        <f t="shared" si="7"/>
        <v>0</v>
      </c>
      <c r="H164" s="205" t="s">
        <v>335</v>
      </c>
    </row>
    <row r="165" spans="1:8" ht="12.75" customHeight="1">
      <c r="A165" s="42" t="s">
        <v>298</v>
      </c>
      <c r="B165" s="45" t="s">
        <v>337</v>
      </c>
      <c r="C165" s="279" t="s">
        <v>338</v>
      </c>
      <c r="D165" s="51">
        <v>13</v>
      </c>
      <c r="E165" s="48" t="s">
        <v>41</v>
      </c>
      <c r="F165" s="47"/>
      <c r="G165" s="49">
        <f t="shared" si="7"/>
        <v>0</v>
      </c>
      <c r="H165" s="205" t="s">
        <v>335</v>
      </c>
    </row>
    <row r="166" spans="1:8" ht="12.75" customHeight="1">
      <c r="A166" s="42" t="s">
        <v>339</v>
      </c>
      <c r="B166" s="45" t="s">
        <v>359</v>
      </c>
      <c r="C166" s="279" t="s">
        <v>360</v>
      </c>
      <c r="D166" s="51">
        <v>9.55</v>
      </c>
      <c r="E166" s="48" t="s">
        <v>12</v>
      </c>
      <c r="F166" s="47"/>
      <c r="G166" s="49">
        <f t="shared" si="7"/>
        <v>0</v>
      </c>
      <c r="H166" s="205" t="s">
        <v>335</v>
      </c>
    </row>
    <row r="167" spans="1:8" ht="12.75" customHeight="1">
      <c r="A167" s="42" t="s">
        <v>340</v>
      </c>
      <c r="B167" s="45" t="s">
        <v>374</v>
      </c>
      <c r="C167" s="27">
        <v>86935</v>
      </c>
      <c r="D167" s="51">
        <v>7</v>
      </c>
      <c r="E167" s="48" t="s">
        <v>84</v>
      </c>
      <c r="F167" s="47"/>
      <c r="G167" s="49">
        <f t="shared" si="7"/>
        <v>0</v>
      </c>
      <c r="H167" s="205" t="s">
        <v>335</v>
      </c>
    </row>
    <row r="168" spans="1:8" ht="12.75" customHeight="1">
      <c r="A168" s="42" t="s">
        <v>341</v>
      </c>
      <c r="B168" s="45" t="s">
        <v>342</v>
      </c>
      <c r="C168" s="289" t="s">
        <v>343</v>
      </c>
      <c r="D168" s="51">
        <v>7</v>
      </c>
      <c r="E168" s="48" t="s">
        <v>41</v>
      </c>
      <c r="F168" s="47"/>
      <c r="G168" s="49">
        <f t="shared" si="7"/>
        <v>0</v>
      </c>
      <c r="H168" s="205" t="s">
        <v>335</v>
      </c>
    </row>
    <row r="169" spans="1:8" ht="15" customHeight="1">
      <c r="A169" s="64" t="s">
        <v>176</v>
      </c>
      <c r="B169" s="65" t="s">
        <v>278</v>
      </c>
      <c r="C169" s="87"/>
      <c r="D169" s="68"/>
      <c r="E169" s="67"/>
      <c r="F169" s="68"/>
      <c r="G169" s="69"/>
      <c r="H169" s="142"/>
    </row>
    <row r="170" spans="1:8" ht="12.75" customHeight="1">
      <c r="A170" s="42" t="s">
        <v>344</v>
      </c>
      <c r="B170" s="45" t="s">
        <v>253</v>
      </c>
      <c r="C170" s="290" t="s">
        <v>384</v>
      </c>
      <c r="D170" s="51">
        <v>4</v>
      </c>
      <c r="E170" s="48" t="s">
        <v>84</v>
      </c>
      <c r="F170" s="47"/>
      <c r="G170" s="49">
        <f aca="true" t="shared" si="8" ref="G170:G175">D170*F170</f>
        <v>0</v>
      </c>
      <c r="H170" s="142"/>
    </row>
    <row r="171" spans="1:8" ht="12.75" customHeight="1">
      <c r="A171" s="42" t="s">
        <v>345</v>
      </c>
      <c r="B171" s="45" t="s">
        <v>255</v>
      </c>
      <c r="C171" s="279" t="s">
        <v>358</v>
      </c>
      <c r="D171" s="51">
        <v>4</v>
      </c>
      <c r="E171" s="48" t="s">
        <v>41</v>
      </c>
      <c r="F171" s="47"/>
      <c r="G171" s="49">
        <f t="shared" si="8"/>
        <v>0</v>
      </c>
      <c r="H171" s="142"/>
    </row>
    <row r="172" spans="1:8" ht="12.75" customHeight="1">
      <c r="A172" s="42" t="s">
        <v>346</v>
      </c>
      <c r="B172" s="202" t="s">
        <v>419</v>
      </c>
      <c r="C172" s="279" t="s">
        <v>299</v>
      </c>
      <c r="D172" s="51">
        <v>4</v>
      </c>
      <c r="E172" s="48" t="s">
        <v>41</v>
      </c>
      <c r="F172" s="47"/>
      <c r="G172" s="49">
        <f t="shared" si="8"/>
        <v>0</v>
      </c>
      <c r="H172" s="142"/>
    </row>
    <row r="173" spans="1:8" ht="12.75" customHeight="1">
      <c r="A173" s="42" t="s">
        <v>347</v>
      </c>
      <c r="B173" s="202" t="s">
        <v>452</v>
      </c>
      <c r="C173" s="279" t="s">
        <v>300</v>
      </c>
      <c r="D173" s="51">
        <v>1</v>
      </c>
      <c r="E173" s="48" t="s">
        <v>41</v>
      </c>
      <c r="F173" s="47"/>
      <c r="G173" s="49">
        <f t="shared" si="8"/>
        <v>0</v>
      </c>
      <c r="H173" s="142"/>
    </row>
    <row r="174" spans="1:8" ht="12.75" customHeight="1">
      <c r="A174" s="42" t="s">
        <v>348</v>
      </c>
      <c r="B174" s="202" t="s">
        <v>420</v>
      </c>
      <c r="C174" s="279" t="s">
        <v>301</v>
      </c>
      <c r="D174" s="51">
        <v>4</v>
      </c>
      <c r="E174" s="48" t="s">
        <v>41</v>
      </c>
      <c r="F174" s="47"/>
      <c r="G174" s="49">
        <f t="shared" si="8"/>
        <v>0</v>
      </c>
      <c r="H174" s="142"/>
    </row>
    <row r="175" spans="1:8" ht="12.75" customHeight="1" thickBot="1">
      <c r="A175" s="42" t="s">
        <v>349</v>
      </c>
      <c r="B175" s="203" t="s">
        <v>421</v>
      </c>
      <c r="C175" s="279" t="s">
        <v>302</v>
      </c>
      <c r="D175" s="120">
        <v>4</v>
      </c>
      <c r="E175" s="48" t="s">
        <v>41</v>
      </c>
      <c r="F175" s="199"/>
      <c r="G175" s="49">
        <f t="shared" si="8"/>
        <v>0</v>
      </c>
      <c r="H175" s="142"/>
    </row>
    <row r="176" spans="1:8" ht="15" customHeight="1" thickBot="1" thickTop="1">
      <c r="A176" s="36"/>
      <c r="B176" s="37" t="s">
        <v>200</v>
      </c>
      <c r="C176" s="53"/>
      <c r="D176" s="41"/>
      <c r="E176" s="40"/>
      <c r="F176" s="41"/>
      <c r="G176" s="25">
        <f>SUM(G144:G175)</f>
        <v>0</v>
      </c>
      <c r="H176" s="131"/>
    </row>
    <row r="177" spans="1:8" ht="15" customHeight="1" thickTop="1">
      <c r="A177" s="75">
        <v>12</v>
      </c>
      <c r="B177" s="76" t="s">
        <v>223</v>
      </c>
      <c r="C177" s="77"/>
      <c r="D177" s="79"/>
      <c r="E177" s="78"/>
      <c r="F177" s="79"/>
      <c r="G177" s="74"/>
      <c r="H177" s="131"/>
    </row>
    <row r="178" spans="1:8" ht="15" customHeight="1">
      <c r="A178" s="64" t="s">
        <v>224</v>
      </c>
      <c r="B178" s="65" t="s">
        <v>411</v>
      </c>
      <c r="C178" s="87"/>
      <c r="D178" s="68"/>
      <c r="E178" s="67"/>
      <c r="F178" s="68"/>
      <c r="G178" s="69"/>
      <c r="H178" s="131"/>
    </row>
    <row r="179" spans="1:8" ht="12.75" customHeight="1">
      <c r="A179" s="12" t="s">
        <v>442</v>
      </c>
      <c r="B179" s="26" t="s">
        <v>410</v>
      </c>
      <c r="C179" s="28">
        <v>90877</v>
      </c>
      <c r="D179" s="51">
        <v>12</v>
      </c>
      <c r="E179" s="15" t="s">
        <v>20</v>
      </c>
      <c r="F179" s="47"/>
      <c r="G179" s="17">
        <f aca="true" t="shared" si="9" ref="G179:G185">D179*F179</f>
        <v>0</v>
      </c>
      <c r="H179" s="131"/>
    </row>
    <row r="180" spans="1:8" ht="12.75" customHeight="1">
      <c r="A180" s="12" t="s">
        <v>443</v>
      </c>
      <c r="B180" s="26" t="s">
        <v>269</v>
      </c>
      <c r="C180" s="28" t="s">
        <v>241</v>
      </c>
      <c r="D180" s="51">
        <v>0.21</v>
      </c>
      <c r="E180" s="15" t="s">
        <v>17</v>
      </c>
      <c r="F180" s="47"/>
      <c r="G180" s="17">
        <f t="shared" si="9"/>
        <v>0</v>
      </c>
      <c r="H180" s="131"/>
    </row>
    <row r="181" spans="1:8" ht="12.75" customHeight="1">
      <c r="A181" s="12" t="s">
        <v>444</v>
      </c>
      <c r="B181" s="26" t="s">
        <v>23</v>
      </c>
      <c r="C181" s="28" t="s">
        <v>24</v>
      </c>
      <c r="D181" s="51">
        <v>20</v>
      </c>
      <c r="E181" s="15" t="s">
        <v>25</v>
      </c>
      <c r="F181" s="16"/>
      <c r="G181" s="17">
        <f t="shared" si="9"/>
        <v>0</v>
      </c>
      <c r="H181" s="131"/>
    </row>
    <row r="182" spans="1:8" ht="12.75" customHeight="1">
      <c r="A182" s="12" t="s">
        <v>445</v>
      </c>
      <c r="B182" s="26" t="s">
        <v>256</v>
      </c>
      <c r="C182" s="28" t="s">
        <v>257</v>
      </c>
      <c r="D182" s="51">
        <v>0.4</v>
      </c>
      <c r="E182" s="15" t="s">
        <v>17</v>
      </c>
      <c r="F182" s="16"/>
      <c r="G182" s="17">
        <f t="shared" si="9"/>
        <v>0</v>
      </c>
      <c r="H182" s="131"/>
    </row>
    <row r="183" spans="1:8" ht="12.75" customHeight="1">
      <c r="A183" s="12" t="s">
        <v>446</v>
      </c>
      <c r="B183" s="26" t="s">
        <v>270</v>
      </c>
      <c r="C183" s="28">
        <v>87454</v>
      </c>
      <c r="D183" s="51">
        <v>5.92</v>
      </c>
      <c r="E183" s="15" t="s">
        <v>12</v>
      </c>
      <c r="F183" s="16"/>
      <c r="G183" s="17">
        <f t="shared" si="9"/>
        <v>0</v>
      </c>
      <c r="H183" s="131"/>
    </row>
    <row r="184" spans="1:8" ht="12.75" customHeight="1">
      <c r="A184" s="12" t="s">
        <v>447</v>
      </c>
      <c r="B184" s="26" t="s">
        <v>271</v>
      </c>
      <c r="C184" s="28" t="s">
        <v>375</v>
      </c>
      <c r="D184" s="51">
        <v>14.81</v>
      </c>
      <c r="E184" s="15" t="s">
        <v>12</v>
      </c>
      <c r="F184" s="47"/>
      <c r="G184" s="17">
        <f t="shared" si="9"/>
        <v>0</v>
      </c>
      <c r="H184" s="131"/>
    </row>
    <row r="185" spans="1:8" ht="12.75" customHeight="1">
      <c r="A185" s="12" t="s">
        <v>448</v>
      </c>
      <c r="B185" s="26" t="s">
        <v>53</v>
      </c>
      <c r="C185" s="28">
        <v>72105</v>
      </c>
      <c r="D185" s="51">
        <v>2.4</v>
      </c>
      <c r="E185" s="15" t="s">
        <v>20</v>
      </c>
      <c r="F185" s="47"/>
      <c r="G185" s="17">
        <f t="shared" si="9"/>
        <v>0</v>
      </c>
      <c r="H185" s="131"/>
    </row>
    <row r="186" spans="1:8" ht="12.75" customHeight="1">
      <c r="A186" s="12" t="s">
        <v>449</v>
      </c>
      <c r="B186" s="26" t="s">
        <v>396</v>
      </c>
      <c r="C186" s="28" t="s">
        <v>380</v>
      </c>
      <c r="D186" s="51">
        <v>4.2</v>
      </c>
      <c r="E186" s="15" t="s">
        <v>12</v>
      </c>
      <c r="F186" s="16"/>
      <c r="G186" s="17">
        <f>D186*F186</f>
        <v>0</v>
      </c>
      <c r="H186" s="131"/>
    </row>
    <row r="187" spans="1:8" ht="12.75" customHeight="1" thickBot="1">
      <c r="A187" s="12" t="s">
        <v>450</v>
      </c>
      <c r="B187" s="26" t="s">
        <v>65</v>
      </c>
      <c r="C187" s="28" t="s">
        <v>66</v>
      </c>
      <c r="D187" s="51">
        <v>8.4</v>
      </c>
      <c r="E187" s="15" t="s">
        <v>12</v>
      </c>
      <c r="F187" s="16"/>
      <c r="G187" s="17">
        <f>D187*F187</f>
        <v>0</v>
      </c>
      <c r="H187" s="131"/>
    </row>
    <row r="188" spans="1:8" ht="12.75" customHeight="1" thickBot="1" thickTop="1">
      <c r="A188" s="36"/>
      <c r="B188" s="37" t="s">
        <v>200</v>
      </c>
      <c r="C188" s="53"/>
      <c r="D188" s="41"/>
      <c r="E188" s="40"/>
      <c r="F188" s="41"/>
      <c r="G188" s="297">
        <f>SUM(G179:G187)</f>
        <v>0</v>
      </c>
      <c r="H188" s="131"/>
    </row>
    <row r="189" spans="1:8" ht="15" customHeight="1" thickTop="1">
      <c r="A189" s="64" t="s">
        <v>225</v>
      </c>
      <c r="B189" s="65" t="s">
        <v>409</v>
      </c>
      <c r="C189" s="87"/>
      <c r="D189" s="68"/>
      <c r="E189" s="67"/>
      <c r="F189" s="68"/>
      <c r="G189" s="69"/>
      <c r="H189" s="131"/>
    </row>
    <row r="190" spans="1:8" ht="12.75" customHeight="1">
      <c r="A190" s="12" t="s">
        <v>272</v>
      </c>
      <c r="B190" s="26" t="s">
        <v>233</v>
      </c>
      <c r="C190" s="27" t="s">
        <v>239</v>
      </c>
      <c r="D190" s="51">
        <v>175.2</v>
      </c>
      <c r="E190" s="15" t="s">
        <v>12</v>
      </c>
      <c r="F190" s="16"/>
      <c r="G190" s="17">
        <f>D190*F190</f>
        <v>0</v>
      </c>
      <c r="H190" s="131"/>
    </row>
    <row r="191" spans="1:8" ht="12.75" customHeight="1">
      <c r="A191" s="12" t="s">
        <v>273</v>
      </c>
      <c r="B191" s="26" t="s">
        <v>441</v>
      </c>
      <c r="C191" s="28" t="s">
        <v>370</v>
      </c>
      <c r="D191" s="51">
        <v>9</v>
      </c>
      <c r="E191" s="15" t="s">
        <v>12</v>
      </c>
      <c r="F191" s="16"/>
      <c r="G191" s="17">
        <f>D191*F191</f>
        <v>0</v>
      </c>
      <c r="H191" s="131"/>
    </row>
    <row r="192" spans="1:8" ht="12.75" customHeight="1">
      <c r="A192" s="12" t="s">
        <v>412</v>
      </c>
      <c r="B192" s="26" t="s">
        <v>440</v>
      </c>
      <c r="C192" s="28" t="s">
        <v>416</v>
      </c>
      <c r="D192" s="51">
        <v>14</v>
      </c>
      <c r="E192" s="15" t="s">
        <v>12</v>
      </c>
      <c r="F192" s="16"/>
      <c r="G192" s="17">
        <f>D192*F192</f>
        <v>0</v>
      </c>
      <c r="H192" s="131"/>
    </row>
    <row r="193" spans="1:8" ht="12.75" customHeight="1" thickBot="1">
      <c r="A193" s="12" t="s">
        <v>413</v>
      </c>
      <c r="B193" s="26" t="s">
        <v>65</v>
      </c>
      <c r="C193" s="28" t="s">
        <v>66</v>
      </c>
      <c r="D193" s="51">
        <v>46</v>
      </c>
      <c r="E193" s="15" t="s">
        <v>12</v>
      </c>
      <c r="F193" s="16"/>
      <c r="G193" s="17">
        <f>D193*F193</f>
        <v>0</v>
      </c>
      <c r="H193" s="131"/>
    </row>
    <row r="194" spans="1:8" ht="12.75" customHeight="1" thickBot="1" thickTop="1">
      <c r="A194" s="36"/>
      <c r="B194" s="37" t="s">
        <v>200</v>
      </c>
      <c r="C194" s="53"/>
      <c r="D194" s="41"/>
      <c r="E194" s="40"/>
      <c r="F194" s="41"/>
      <c r="G194" s="297">
        <f>SUM(G190:G193)</f>
        <v>0</v>
      </c>
      <c r="H194" s="131"/>
    </row>
    <row r="195" spans="1:8" ht="15" customHeight="1" thickTop="1">
      <c r="A195" s="64" t="s">
        <v>226</v>
      </c>
      <c r="B195" s="65" t="s">
        <v>408</v>
      </c>
      <c r="C195" s="87"/>
      <c r="D195" s="68"/>
      <c r="E195" s="67"/>
      <c r="F195" s="68"/>
      <c r="G195" s="69"/>
      <c r="H195" s="131"/>
    </row>
    <row r="196" spans="1:8" ht="12.75" customHeight="1">
      <c r="A196" s="12" t="s">
        <v>274</v>
      </c>
      <c r="B196" s="26" t="s">
        <v>72</v>
      </c>
      <c r="C196" s="28">
        <v>5622</v>
      </c>
      <c r="D196" s="51">
        <v>108.16</v>
      </c>
      <c r="E196" s="15" t="s">
        <v>12</v>
      </c>
      <c r="F196" s="47"/>
      <c r="G196" s="17">
        <f>D196*F196</f>
        <v>0</v>
      </c>
      <c r="H196" s="131"/>
    </row>
    <row r="197" spans="1:8" ht="12.75" customHeight="1" thickBot="1">
      <c r="A197" s="12" t="s">
        <v>275</v>
      </c>
      <c r="B197" s="26" t="s">
        <v>217</v>
      </c>
      <c r="C197" s="28" t="s">
        <v>243</v>
      </c>
      <c r="D197" s="51">
        <v>108.16</v>
      </c>
      <c r="E197" s="15" t="s">
        <v>12</v>
      </c>
      <c r="F197" s="47"/>
      <c r="G197" s="17">
        <f>D197*F197</f>
        <v>0</v>
      </c>
      <c r="H197" s="131"/>
    </row>
    <row r="198" spans="1:8" ht="12.75" customHeight="1" thickBot="1" thickTop="1">
      <c r="A198" s="36"/>
      <c r="B198" s="37" t="s">
        <v>200</v>
      </c>
      <c r="C198" s="53"/>
      <c r="D198" s="41"/>
      <c r="E198" s="40"/>
      <c r="F198" s="41"/>
      <c r="G198" s="297">
        <f>SUM(G196:G197)</f>
        <v>0</v>
      </c>
      <c r="H198" s="131"/>
    </row>
    <row r="199" spans="1:8" ht="15" customHeight="1" thickTop="1">
      <c r="A199" s="64" t="s">
        <v>227</v>
      </c>
      <c r="B199" s="65" t="s">
        <v>276</v>
      </c>
      <c r="C199" s="87"/>
      <c r="D199" s="68"/>
      <c r="E199" s="67"/>
      <c r="F199" s="68"/>
      <c r="G199" s="69"/>
      <c r="H199" s="131"/>
    </row>
    <row r="200" spans="1:8" ht="12.75" customHeight="1">
      <c r="A200" s="12" t="s">
        <v>277</v>
      </c>
      <c r="B200" s="26" t="s">
        <v>72</v>
      </c>
      <c r="C200" s="28">
        <v>5622</v>
      </c>
      <c r="D200" s="51">
        <v>214.54</v>
      </c>
      <c r="E200" s="15" t="s">
        <v>12</v>
      </c>
      <c r="F200" s="47"/>
      <c r="G200" s="17">
        <f>D200*F200</f>
        <v>0</v>
      </c>
      <c r="H200" s="131"/>
    </row>
    <row r="201" spans="1:8" ht="12.75" customHeight="1" thickBot="1">
      <c r="A201" s="12" t="s">
        <v>415</v>
      </c>
      <c r="B201" s="26" t="s">
        <v>451</v>
      </c>
      <c r="C201" s="28">
        <v>85180</v>
      </c>
      <c r="D201" s="51">
        <v>214.54</v>
      </c>
      <c r="E201" s="15" t="s">
        <v>12</v>
      </c>
      <c r="F201" s="16"/>
      <c r="G201" s="17">
        <f>D201*F201</f>
        <v>0</v>
      </c>
      <c r="H201" s="131"/>
    </row>
    <row r="202" spans="1:8" ht="12.75" customHeight="1" thickBot="1" thickTop="1">
      <c r="A202" s="36"/>
      <c r="B202" s="37" t="s">
        <v>200</v>
      </c>
      <c r="C202" s="53"/>
      <c r="D202" s="24"/>
      <c r="E202" s="40"/>
      <c r="F202" s="41"/>
      <c r="G202" s="297">
        <f>SUM(G200:G201)</f>
        <v>0</v>
      </c>
      <c r="H202" s="131"/>
    </row>
    <row r="203" spans="1:7" ht="15.75" customHeight="1" thickBot="1" thickTop="1">
      <c r="A203" s="36"/>
      <c r="B203" s="37" t="s">
        <v>414</v>
      </c>
      <c r="C203" s="38"/>
      <c r="D203" s="41"/>
      <c r="E203" s="40"/>
      <c r="F203" s="41"/>
      <c r="G203" s="25">
        <f>SUM(G188+G194+G198+G202)</f>
        <v>0</v>
      </c>
    </row>
    <row r="204" spans="1:7" ht="6" customHeight="1" thickBot="1" thickTop="1">
      <c r="A204" s="173"/>
      <c r="B204" s="174"/>
      <c r="C204" s="175"/>
      <c r="D204" s="176"/>
      <c r="E204" s="173"/>
      <c r="F204" s="176"/>
      <c r="G204" s="177"/>
    </row>
    <row r="205" spans="1:8" ht="19.5" customHeight="1" thickBot="1" thickTop="1">
      <c r="A205" s="301"/>
      <c r="B205" s="305" t="s">
        <v>418</v>
      </c>
      <c r="C205" s="310"/>
      <c r="D205" s="308"/>
      <c r="E205" s="311"/>
      <c r="F205" s="308"/>
      <c r="G205" s="302">
        <f>SUM(G21+G30+G37+G58+G67+G76+G84+G90+G97+G141+G176+G203)</f>
        <v>0</v>
      </c>
      <c r="H205" s="54"/>
    </row>
    <row r="206" spans="1:8" ht="15" customHeight="1" thickBot="1" thickTop="1">
      <c r="A206" s="299"/>
      <c r="B206" s="306" t="s">
        <v>464</v>
      </c>
      <c r="C206" s="174"/>
      <c r="D206" s="177"/>
      <c r="E206" s="312"/>
      <c r="F206" s="177"/>
      <c r="G206" s="300">
        <f>G205*0.085</f>
        <v>0</v>
      </c>
      <c r="H206" s="60"/>
    </row>
    <row r="207" spans="1:9" ht="24.75" customHeight="1" thickBot="1" thickTop="1">
      <c r="A207" s="303"/>
      <c r="B207" s="307" t="s">
        <v>417</v>
      </c>
      <c r="C207" s="313"/>
      <c r="D207" s="309"/>
      <c r="E207" s="314"/>
      <c r="F207" s="309"/>
      <c r="G207" s="304">
        <f>SUM(G205:G206)</f>
        <v>0</v>
      </c>
      <c r="H207" s="60">
        <f>305.99+19.8</f>
        <v>325.79</v>
      </c>
      <c r="I207" s="315">
        <f>G207/H207</f>
        <v>0</v>
      </c>
    </row>
    <row r="208" spans="1:8" ht="19.5" customHeight="1" thickTop="1">
      <c r="A208" s="61"/>
      <c r="B208" s="55"/>
      <c r="C208" s="56"/>
      <c r="D208" s="57"/>
      <c r="E208" s="58"/>
      <c r="F208" s="57"/>
      <c r="G208" s="59"/>
      <c r="H208" s="60"/>
    </row>
    <row r="210" ht="24.75" customHeight="1">
      <c r="D210" s="291"/>
    </row>
    <row r="211" spans="1:5" ht="12.75">
      <c r="A211" s="132"/>
      <c r="B211" s="132"/>
      <c r="C211" s="63"/>
      <c r="D211" s="63"/>
      <c r="E211" s="63"/>
    </row>
    <row r="212" spans="1:5" ht="25.5">
      <c r="A212" s="63"/>
      <c r="B212" s="63"/>
      <c r="C212" s="63"/>
      <c r="D212" s="291"/>
      <c r="E212" s="63"/>
    </row>
    <row r="213" spans="1:5" ht="12.75">
      <c r="A213" s="63"/>
      <c r="B213" s="63"/>
      <c r="C213" s="63"/>
      <c r="D213" s="63"/>
      <c r="E213" s="63"/>
    </row>
    <row r="214" spans="1:5" ht="12.75">
      <c r="A214" s="63"/>
      <c r="B214" s="63"/>
      <c r="C214" s="63"/>
      <c r="D214" s="63"/>
      <c r="E214" s="63"/>
    </row>
  </sheetData>
  <sheetProtection/>
  <mergeCells count="28">
    <mergeCell ref="A65:A66"/>
    <mergeCell ref="F65:F66"/>
    <mergeCell ref="A144:A145"/>
    <mergeCell ref="F12:G12"/>
    <mergeCell ref="A9:F9"/>
    <mergeCell ref="A10:F10"/>
    <mergeCell ref="D61:D62"/>
    <mergeCell ref="E61:E62"/>
    <mergeCell ref="F61:F62"/>
    <mergeCell ref="A61:A62"/>
    <mergeCell ref="G61:G62"/>
    <mergeCell ref="F63:F64"/>
    <mergeCell ref="B3:F3"/>
    <mergeCell ref="B4:F4"/>
    <mergeCell ref="A6:G6"/>
    <mergeCell ref="A8:G8"/>
    <mergeCell ref="D63:D64"/>
    <mergeCell ref="E63:E64"/>
    <mergeCell ref="G63:G64"/>
    <mergeCell ref="A63:A64"/>
    <mergeCell ref="C144:C145"/>
    <mergeCell ref="D144:D145"/>
    <mergeCell ref="E144:E145"/>
    <mergeCell ref="D65:D66"/>
    <mergeCell ref="E65:E66"/>
    <mergeCell ref="G144:G145"/>
    <mergeCell ref="F144:F145"/>
    <mergeCell ref="G65:G66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70" r:id="rId2"/>
  <rowBreaks count="2" manualBreakCount="2">
    <brk id="76" max="6" man="1"/>
    <brk id="1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I65336"/>
  <sheetViews>
    <sheetView showGridLines="0" zoomScale="69" zoomScaleNormal="69" zoomScalePageLayoutView="0" workbookViewId="0" topLeftCell="B1">
      <selection activeCell="G5" sqref="G5:M5"/>
    </sheetView>
  </sheetViews>
  <sheetFormatPr defaultColWidth="9.140625" defaultRowHeight="12.75"/>
  <cols>
    <col min="1" max="1" width="1.8515625" style="89" hidden="1" customWidth="1"/>
    <col min="2" max="2" width="6.28125" style="89" customWidth="1"/>
    <col min="3" max="3" width="50.7109375" style="89" customWidth="1"/>
    <col min="4" max="4" width="8.7109375" style="89" customWidth="1"/>
    <col min="5" max="5" width="6.57421875" style="89" customWidth="1"/>
    <col min="6" max="6" width="12.7109375" style="89" customWidth="1"/>
    <col min="7" max="12" width="15.7109375" style="89" customWidth="1"/>
    <col min="13" max="13" width="20.7109375" style="89" customWidth="1"/>
    <col min="14" max="14" width="1.421875" style="89" customWidth="1"/>
    <col min="15" max="15" width="11.57421875" style="89" bestFit="1" customWidth="1"/>
    <col min="16" max="16384" width="9.140625" style="89" customWidth="1"/>
  </cols>
  <sheetData>
    <row r="2" ht="13.5" thickBot="1"/>
    <row r="3" spans="2:13" ht="18" customHeight="1" thickTop="1">
      <c r="B3" s="90"/>
      <c r="C3" s="91"/>
      <c r="D3" s="92"/>
      <c r="E3" s="93"/>
      <c r="F3" s="92"/>
      <c r="G3" s="378" t="s">
        <v>208</v>
      </c>
      <c r="H3" s="379"/>
      <c r="I3" s="379"/>
      <c r="J3" s="379"/>
      <c r="K3" s="379"/>
      <c r="L3" s="379"/>
      <c r="M3" s="380"/>
    </row>
    <row r="4" spans="2:13" ht="18" customHeight="1">
      <c r="B4" s="94"/>
      <c r="C4" s="372"/>
      <c r="D4" s="372"/>
      <c r="E4" s="372"/>
      <c r="F4" s="372"/>
      <c r="G4" s="365" t="s">
        <v>365</v>
      </c>
      <c r="H4" s="366"/>
      <c r="I4" s="366"/>
      <c r="J4" s="366"/>
      <c r="K4" s="366"/>
      <c r="L4" s="366"/>
      <c r="M4" s="96"/>
    </row>
    <row r="5" spans="2:13" ht="18" customHeight="1">
      <c r="B5" s="94"/>
      <c r="C5" s="373"/>
      <c r="D5" s="373"/>
      <c r="E5" s="373"/>
      <c r="F5" s="373"/>
      <c r="G5" s="365" t="s">
        <v>467</v>
      </c>
      <c r="H5" s="366"/>
      <c r="I5" s="366"/>
      <c r="J5" s="366"/>
      <c r="K5" s="366"/>
      <c r="L5" s="366"/>
      <c r="M5" s="377"/>
    </row>
    <row r="6" spans="2:13" ht="18" customHeight="1" thickBot="1">
      <c r="B6" s="94"/>
      <c r="C6" s="97"/>
      <c r="D6" s="97"/>
      <c r="E6" s="97"/>
      <c r="F6" s="97"/>
      <c r="G6" s="362" t="s">
        <v>424</v>
      </c>
      <c r="H6" s="363"/>
      <c r="I6" s="363"/>
      <c r="J6" s="363"/>
      <c r="K6" s="363"/>
      <c r="L6" s="363"/>
      <c r="M6" s="364"/>
    </row>
    <row r="7" spans="2:19" ht="15" customHeight="1" thickTop="1">
      <c r="B7" s="101" t="s">
        <v>3</v>
      </c>
      <c r="C7" s="102" t="s">
        <v>362</v>
      </c>
      <c r="D7" s="103" t="s">
        <v>6</v>
      </c>
      <c r="E7" s="101" t="s">
        <v>192</v>
      </c>
      <c r="F7" s="103" t="s">
        <v>193</v>
      </c>
      <c r="G7" s="370" t="s">
        <v>194</v>
      </c>
      <c r="H7" s="370"/>
      <c r="I7" s="370"/>
      <c r="J7" s="370"/>
      <c r="K7" s="370"/>
      <c r="L7" s="370"/>
      <c r="M7" s="104" t="s">
        <v>9</v>
      </c>
      <c r="O7" s="361"/>
      <c r="P7" s="361"/>
      <c r="Q7" s="361"/>
      <c r="R7" s="361"/>
      <c r="S7" s="361"/>
    </row>
    <row r="8" spans="2:13" ht="15" customHeight="1" thickBot="1">
      <c r="B8" s="105"/>
      <c r="C8" s="106"/>
      <c r="D8" s="107"/>
      <c r="E8" s="108"/>
      <c r="F8" s="107" t="s">
        <v>195</v>
      </c>
      <c r="G8" s="371" t="s">
        <v>364</v>
      </c>
      <c r="H8" s="371"/>
      <c r="I8" s="371"/>
      <c r="J8" s="371"/>
      <c r="K8" s="371"/>
      <c r="L8" s="371"/>
      <c r="M8" s="109" t="s">
        <v>195</v>
      </c>
    </row>
    <row r="9" spans="2:13" ht="15" customHeight="1" thickTop="1">
      <c r="B9" s="110"/>
      <c r="C9" s="8" t="s">
        <v>196</v>
      </c>
      <c r="D9" s="111"/>
      <c r="E9" s="112"/>
      <c r="F9" s="233"/>
      <c r="G9" s="234" t="s">
        <v>197</v>
      </c>
      <c r="H9" s="113" t="s">
        <v>198</v>
      </c>
      <c r="I9" s="113" t="s">
        <v>199</v>
      </c>
      <c r="J9" s="113" t="s">
        <v>206</v>
      </c>
      <c r="K9" s="113" t="s">
        <v>207</v>
      </c>
      <c r="L9" s="113" t="s">
        <v>363</v>
      </c>
      <c r="M9" s="114"/>
    </row>
    <row r="10" spans="2:14" ht="19.5" customHeight="1">
      <c r="B10" s="243"/>
      <c r="C10" s="244" t="s">
        <v>425</v>
      </c>
      <c r="D10" s="245"/>
      <c r="E10" s="246"/>
      <c r="F10" s="247"/>
      <c r="G10" s="248"/>
      <c r="H10" s="249"/>
      <c r="I10" s="249"/>
      <c r="J10" s="249"/>
      <c r="K10" s="250"/>
      <c r="L10" s="250"/>
      <c r="M10" s="251"/>
      <c r="N10" s="94"/>
    </row>
    <row r="11" spans="2:14" ht="12.75" customHeight="1">
      <c r="B11" s="253">
        <v>1</v>
      </c>
      <c r="C11" s="45" t="s">
        <v>10</v>
      </c>
      <c r="D11" s="51">
        <v>1</v>
      </c>
      <c r="E11" s="48" t="s">
        <v>84</v>
      </c>
      <c r="F11" s="221">
        <f>orçamento!G21</f>
        <v>0</v>
      </c>
      <c r="G11" s="235">
        <f>F11</f>
        <v>0</v>
      </c>
      <c r="H11" s="207"/>
      <c r="I11" s="207"/>
      <c r="J11" s="207"/>
      <c r="K11" s="228"/>
      <c r="L11" s="228"/>
      <c r="M11" s="231">
        <f>SUM(G11:L11)</f>
        <v>0</v>
      </c>
      <c r="N11" s="94"/>
    </row>
    <row r="12" spans="2:14" ht="5.25" customHeight="1">
      <c r="B12" s="253"/>
      <c r="C12" s="45"/>
      <c r="D12" s="51"/>
      <c r="E12" s="48"/>
      <c r="F12" s="222"/>
      <c r="G12" s="259"/>
      <c r="H12" s="208"/>
      <c r="I12" s="208"/>
      <c r="J12" s="208"/>
      <c r="K12" s="229"/>
      <c r="L12" s="229"/>
      <c r="M12" s="231"/>
      <c r="N12" s="94"/>
    </row>
    <row r="13" spans="2:14" ht="12.75" customHeight="1">
      <c r="B13" s="253">
        <v>2</v>
      </c>
      <c r="C13" s="45" t="s">
        <v>18</v>
      </c>
      <c r="D13" s="51">
        <v>1</v>
      </c>
      <c r="E13" s="48" t="s">
        <v>84</v>
      </c>
      <c r="F13" s="222">
        <f>orçamento!G30</f>
        <v>0</v>
      </c>
      <c r="G13" s="235">
        <f>F13</f>
        <v>0</v>
      </c>
      <c r="H13" s="207"/>
      <c r="I13" s="207"/>
      <c r="J13" s="207"/>
      <c r="K13" s="228"/>
      <c r="L13" s="228"/>
      <c r="M13" s="231">
        <f>SUM(G13:L13)</f>
        <v>0</v>
      </c>
      <c r="N13" s="94"/>
    </row>
    <row r="14" spans="2:14" ht="5.25" customHeight="1">
      <c r="B14" s="253"/>
      <c r="C14" s="45"/>
      <c r="D14" s="209"/>
      <c r="E14" s="210"/>
      <c r="F14" s="223"/>
      <c r="G14" s="260"/>
      <c r="H14" s="207"/>
      <c r="I14" s="207"/>
      <c r="J14" s="207"/>
      <c r="K14" s="228"/>
      <c r="L14" s="228"/>
      <c r="M14" s="231"/>
      <c r="N14" s="94"/>
    </row>
    <row r="15" spans="2:14" ht="12.75" customHeight="1">
      <c r="B15" s="253">
        <v>3</v>
      </c>
      <c r="C15" s="45" t="s">
        <v>29</v>
      </c>
      <c r="D15" s="209">
        <v>1</v>
      </c>
      <c r="E15" s="48" t="s">
        <v>84</v>
      </c>
      <c r="F15" s="222">
        <f>orçamento!G37</f>
        <v>0</v>
      </c>
      <c r="G15" s="237"/>
      <c r="H15" s="207">
        <f>(orçamento!G32*0.8)+orçamento!G33+orçamento!G34+orçamento!G35</f>
        <v>0</v>
      </c>
      <c r="I15" s="207">
        <f>F15-H15</f>
        <v>0</v>
      </c>
      <c r="J15" s="207"/>
      <c r="K15" s="228"/>
      <c r="L15" s="228"/>
      <c r="M15" s="231">
        <f>SUM(G15:L15)</f>
        <v>0</v>
      </c>
      <c r="N15" s="94"/>
    </row>
    <row r="16" spans="2:14" ht="5.25" customHeight="1">
      <c r="B16" s="253"/>
      <c r="C16" s="45"/>
      <c r="D16" s="209"/>
      <c r="E16" s="210"/>
      <c r="F16" s="223"/>
      <c r="G16" s="237"/>
      <c r="H16" s="261"/>
      <c r="I16" s="324"/>
      <c r="J16" s="207"/>
      <c r="K16" s="228"/>
      <c r="L16" s="228"/>
      <c r="M16" s="231"/>
      <c r="N16" s="94"/>
    </row>
    <row r="17" spans="2:14" ht="12.75" customHeight="1">
      <c r="B17" s="115">
        <v>4</v>
      </c>
      <c r="C17" s="65" t="s">
        <v>305</v>
      </c>
      <c r="D17" s="116"/>
      <c r="E17" s="117"/>
      <c r="F17" s="224"/>
      <c r="G17" s="238"/>
      <c r="H17" s="118"/>
      <c r="I17" s="118"/>
      <c r="J17" s="118"/>
      <c r="K17" s="186"/>
      <c r="L17" s="186"/>
      <c r="M17" s="188"/>
      <c r="N17" s="94"/>
    </row>
    <row r="18" spans="2:14" ht="12.75" customHeight="1">
      <c r="B18" s="254" t="s">
        <v>37</v>
      </c>
      <c r="C18" s="26" t="s">
        <v>306</v>
      </c>
      <c r="D18" s="14">
        <v>1</v>
      </c>
      <c r="E18" s="48" t="s">
        <v>84</v>
      </c>
      <c r="F18" s="225">
        <f>orçamento!G40+orçamento!G41+orçamento!G42+orçamento!G43+orçamento!G44</f>
        <v>0</v>
      </c>
      <c r="G18" s="235"/>
      <c r="H18" s="207"/>
      <c r="I18" s="207"/>
      <c r="J18" s="207">
        <f>F18/2</f>
        <v>0</v>
      </c>
      <c r="K18" s="228">
        <f>F18-J18</f>
        <v>0</v>
      </c>
      <c r="L18" s="228"/>
      <c r="M18" s="231">
        <f>SUM(G18:L18)</f>
        <v>0</v>
      </c>
      <c r="N18" s="94"/>
    </row>
    <row r="19" spans="2:14" ht="5.25" customHeight="1">
      <c r="B19" s="255"/>
      <c r="C19" s="26"/>
      <c r="D19" s="14"/>
      <c r="E19" s="15"/>
      <c r="F19" s="222"/>
      <c r="G19" s="236"/>
      <c r="H19" s="208"/>
      <c r="I19" s="208"/>
      <c r="J19" s="262"/>
      <c r="K19" s="263"/>
      <c r="L19" s="229"/>
      <c r="M19" s="231"/>
      <c r="N19" s="94"/>
    </row>
    <row r="20" spans="2:14" ht="12.75" customHeight="1">
      <c r="B20" s="254" t="s">
        <v>38</v>
      </c>
      <c r="C20" s="26" t="s">
        <v>307</v>
      </c>
      <c r="D20" s="14">
        <v>1</v>
      </c>
      <c r="E20" s="48" t="s">
        <v>84</v>
      </c>
      <c r="F20" s="225">
        <f>orçamento!G46+orçamento!G47+orçamento!G48</f>
        <v>0</v>
      </c>
      <c r="G20" s="235"/>
      <c r="H20" s="207"/>
      <c r="I20" s="207"/>
      <c r="J20" s="207">
        <f>F20/2</f>
        <v>0</v>
      </c>
      <c r="K20" s="228">
        <f>F20-J20</f>
        <v>0</v>
      </c>
      <c r="L20" s="228"/>
      <c r="M20" s="231">
        <f>SUM(G20:L20)</f>
        <v>0</v>
      </c>
      <c r="N20" s="94"/>
    </row>
    <row r="21" spans="2:14" ht="5.25" customHeight="1">
      <c r="B21" s="255"/>
      <c r="C21" s="26"/>
      <c r="D21" s="14"/>
      <c r="E21" s="15"/>
      <c r="F21" s="222"/>
      <c r="G21" s="239"/>
      <c r="H21" s="208"/>
      <c r="I21" s="208"/>
      <c r="J21" s="262"/>
      <c r="K21" s="263"/>
      <c r="L21" s="229"/>
      <c r="M21" s="231"/>
      <c r="N21" s="94"/>
    </row>
    <row r="22" spans="2:14" ht="12.75" customHeight="1">
      <c r="B22" s="254" t="s">
        <v>42</v>
      </c>
      <c r="C22" s="26" t="s">
        <v>308</v>
      </c>
      <c r="D22" s="14">
        <v>1</v>
      </c>
      <c r="E22" s="48" t="s">
        <v>84</v>
      </c>
      <c r="F22" s="225">
        <f>orçamento!G50+orçamento!G51+orçamento!G52+orçamento!G53+orçamento!G54+orçamento!G55+orçamento!G56+orçamento!G57</f>
        <v>0</v>
      </c>
      <c r="G22" s="235"/>
      <c r="H22" s="207"/>
      <c r="I22" s="207"/>
      <c r="J22" s="207">
        <f>F22/2</f>
        <v>0</v>
      </c>
      <c r="K22" s="228">
        <f>F22/2</f>
        <v>0</v>
      </c>
      <c r="L22" s="228"/>
      <c r="M22" s="231">
        <f>SUM(G22:L22)</f>
        <v>0</v>
      </c>
      <c r="N22" s="94"/>
    </row>
    <row r="23" spans="2:14" ht="5.25" customHeight="1">
      <c r="B23" s="255"/>
      <c r="C23" s="26"/>
      <c r="D23" s="14"/>
      <c r="E23" s="15"/>
      <c r="F23" s="222"/>
      <c r="G23" s="236"/>
      <c r="H23" s="208"/>
      <c r="I23" s="208"/>
      <c r="J23" s="327"/>
      <c r="K23" s="326"/>
      <c r="L23" s="229"/>
      <c r="M23" s="231"/>
      <c r="N23" s="94"/>
    </row>
    <row r="24" spans="2:14" ht="12.75" customHeight="1">
      <c r="B24" s="254">
        <v>5</v>
      </c>
      <c r="C24" s="26" t="s">
        <v>397</v>
      </c>
      <c r="D24" s="14">
        <v>1</v>
      </c>
      <c r="E24" s="48" t="s">
        <v>84</v>
      </c>
      <c r="F24" s="225">
        <f>orçamento!G67</f>
        <v>0</v>
      </c>
      <c r="G24" s="237"/>
      <c r="H24" s="207"/>
      <c r="I24" s="208"/>
      <c r="J24" s="208"/>
      <c r="K24" s="229"/>
      <c r="L24" s="228">
        <f>F24</f>
        <v>0</v>
      </c>
      <c r="M24" s="231">
        <f>SUM(G24:L24)</f>
        <v>0</v>
      </c>
      <c r="N24" s="94"/>
    </row>
    <row r="25" spans="2:14" ht="5.25" customHeight="1">
      <c r="B25" s="255"/>
      <c r="C25" s="26"/>
      <c r="D25" s="14"/>
      <c r="E25" s="15"/>
      <c r="F25" s="222"/>
      <c r="G25" s="237"/>
      <c r="H25" s="207"/>
      <c r="I25" s="208"/>
      <c r="J25" s="208"/>
      <c r="K25" s="229"/>
      <c r="L25" s="263"/>
      <c r="M25" s="231"/>
      <c r="N25" s="94"/>
    </row>
    <row r="26" spans="2:14" ht="12.75" customHeight="1">
      <c r="B26" s="253">
        <v>6</v>
      </c>
      <c r="C26" s="45" t="s">
        <v>45</v>
      </c>
      <c r="D26" s="51">
        <v>1</v>
      </c>
      <c r="E26" s="48" t="s">
        <v>84</v>
      </c>
      <c r="F26" s="222">
        <f>orçamento!G76</f>
        <v>0</v>
      </c>
      <c r="G26" s="236"/>
      <c r="H26" s="208"/>
      <c r="I26" s="208">
        <f>F26*0.7</f>
        <v>0</v>
      </c>
      <c r="J26" s="208">
        <f>F26*0.2</f>
        <v>0</v>
      </c>
      <c r="K26" s="229">
        <f>F26-I26-J26</f>
        <v>0</v>
      </c>
      <c r="L26" s="228"/>
      <c r="M26" s="231">
        <f>SUM(G26:L26)</f>
        <v>0</v>
      </c>
      <c r="N26" s="94"/>
    </row>
    <row r="27" spans="2:14" ht="5.25" customHeight="1">
      <c r="B27" s="256"/>
      <c r="C27" s="45"/>
      <c r="D27" s="51"/>
      <c r="E27" s="48"/>
      <c r="F27" s="222"/>
      <c r="G27" s="236"/>
      <c r="H27" s="208"/>
      <c r="I27" s="262"/>
      <c r="J27" s="327"/>
      <c r="K27" s="326"/>
      <c r="L27" s="229"/>
      <c r="M27" s="231"/>
      <c r="N27" s="94"/>
    </row>
    <row r="28" spans="2:14" ht="12.75" customHeight="1">
      <c r="B28" s="254">
        <v>7</v>
      </c>
      <c r="C28" s="26" t="s">
        <v>56</v>
      </c>
      <c r="D28" s="14">
        <v>1</v>
      </c>
      <c r="E28" s="48" t="s">
        <v>84</v>
      </c>
      <c r="F28" s="225">
        <f>orçamento!G84</f>
        <v>0</v>
      </c>
      <c r="G28" s="236"/>
      <c r="H28" s="208"/>
      <c r="I28" s="208">
        <f>F28/3</f>
        <v>0</v>
      </c>
      <c r="J28" s="208">
        <f>F28/3</f>
        <v>0</v>
      </c>
      <c r="K28" s="229">
        <f>F28/3</f>
        <v>0</v>
      </c>
      <c r="L28" s="229"/>
      <c r="M28" s="231">
        <f>SUM(G28:L28)</f>
        <v>0</v>
      </c>
      <c r="N28" s="94"/>
    </row>
    <row r="29" spans="2:14" ht="5.25" customHeight="1">
      <c r="B29" s="254"/>
      <c r="C29" s="211"/>
      <c r="D29" s="14"/>
      <c r="E29" s="15"/>
      <c r="F29" s="225"/>
      <c r="G29" s="236"/>
      <c r="H29" s="208"/>
      <c r="I29" s="262"/>
      <c r="J29" s="262"/>
      <c r="K29" s="263"/>
      <c r="L29" s="229"/>
      <c r="M29" s="231"/>
      <c r="N29" s="94"/>
    </row>
    <row r="30" spans="2:14" ht="12.75" customHeight="1">
      <c r="B30" s="254">
        <v>8</v>
      </c>
      <c r="C30" s="26" t="s">
        <v>62</v>
      </c>
      <c r="D30" s="14">
        <v>1</v>
      </c>
      <c r="E30" s="48" t="s">
        <v>84</v>
      </c>
      <c r="F30" s="225">
        <f>orçamento!G90</f>
        <v>0</v>
      </c>
      <c r="G30" s="236"/>
      <c r="H30" s="208"/>
      <c r="I30" s="208"/>
      <c r="J30" s="208"/>
      <c r="K30" s="229"/>
      <c r="L30" s="229">
        <f>F30</f>
        <v>0</v>
      </c>
      <c r="M30" s="231">
        <f>SUM(G30:L30)</f>
        <v>0</v>
      </c>
      <c r="N30" s="94"/>
    </row>
    <row r="31" spans="2:14" ht="5.25" customHeight="1">
      <c r="B31" s="255"/>
      <c r="C31" s="26"/>
      <c r="D31" s="14"/>
      <c r="E31" s="15"/>
      <c r="F31" s="222"/>
      <c r="G31" s="236"/>
      <c r="H31" s="208"/>
      <c r="I31" s="208"/>
      <c r="J31" s="208"/>
      <c r="K31" s="229"/>
      <c r="L31" s="263"/>
      <c r="M31" s="231"/>
      <c r="N31" s="94"/>
    </row>
    <row r="32" spans="2:14" ht="12.75" customHeight="1">
      <c r="B32" s="254">
        <v>9</v>
      </c>
      <c r="C32" s="211" t="s">
        <v>70</v>
      </c>
      <c r="D32" s="14">
        <v>1</v>
      </c>
      <c r="E32" s="48" t="s">
        <v>84</v>
      </c>
      <c r="F32" s="225">
        <f>orçamento!G97</f>
        <v>0</v>
      </c>
      <c r="G32" s="236"/>
      <c r="H32" s="208"/>
      <c r="I32" s="208">
        <f>F32*0.2</f>
        <v>0</v>
      </c>
      <c r="J32" s="208">
        <f>F32-I32</f>
        <v>0</v>
      </c>
      <c r="K32" s="229"/>
      <c r="L32" s="229"/>
      <c r="M32" s="231">
        <f>SUM(G32:L32)</f>
        <v>0</v>
      </c>
      <c r="N32" s="94"/>
    </row>
    <row r="33" spans="2:14" ht="5.25" customHeight="1">
      <c r="B33" s="255"/>
      <c r="C33" s="26"/>
      <c r="D33" s="14"/>
      <c r="E33" s="15"/>
      <c r="F33" s="222"/>
      <c r="G33" s="236"/>
      <c r="H33" s="208"/>
      <c r="I33" s="262"/>
      <c r="J33" s="262"/>
      <c r="K33" s="229"/>
      <c r="L33" s="229"/>
      <c r="M33" s="231"/>
      <c r="N33" s="94"/>
    </row>
    <row r="34" spans="2:14" ht="12.75" customHeight="1">
      <c r="B34" s="115">
        <v>10</v>
      </c>
      <c r="C34" s="252" t="s">
        <v>426</v>
      </c>
      <c r="D34" s="66"/>
      <c r="E34" s="67"/>
      <c r="F34" s="226"/>
      <c r="G34" s="240"/>
      <c r="H34" s="119"/>
      <c r="I34" s="119"/>
      <c r="J34" s="119"/>
      <c r="K34" s="187"/>
      <c r="L34" s="187"/>
      <c r="M34" s="188"/>
      <c r="N34" s="94"/>
    </row>
    <row r="35" spans="2:14" ht="12.75" customHeight="1">
      <c r="B35" s="254" t="s">
        <v>79</v>
      </c>
      <c r="C35" s="211" t="s">
        <v>80</v>
      </c>
      <c r="D35" s="14">
        <v>1</v>
      </c>
      <c r="E35" s="48" t="s">
        <v>84</v>
      </c>
      <c r="F35" s="225">
        <f>orçamento!G100+orçamento!G101+orçamento!G102+orçamento!G103+orçamento!G104+orçamento!G105+orçamento!G106+orçamento!G107+orçamento!G108+orçamento!G109+orçamento!G110+orçamento!G111+orçamento!G112</f>
        <v>0</v>
      </c>
      <c r="G35" s="236">
        <f>F35</f>
        <v>0</v>
      </c>
      <c r="H35" s="208"/>
      <c r="I35" s="208"/>
      <c r="J35" s="208"/>
      <c r="K35" s="229"/>
      <c r="L35" s="229"/>
      <c r="M35" s="231">
        <f>SUM(G35:L35)</f>
        <v>0</v>
      </c>
      <c r="N35" s="94"/>
    </row>
    <row r="36" spans="2:14" ht="5.25" customHeight="1">
      <c r="B36" s="254"/>
      <c r="C36" s="211"/>
      <c r="D36" s="14"/>
      <c r="E36" s="212"/>
      <c r="F36" s="225"/>
      <c r="G36" s="259"/>
      <c r="H36" s="208"/>
      <c r="I36" s="208"/>
      <c r="J36" s="208"/>
      <c r="K36" s="229"/>
      <c r="L36" s="229"/>
      <c r="M36" s="231"/>
      <c r="N36" s="94"/>
    </row>
    <row r="37" spans="2:15" ht="12.75" customHeight="1">
      <c r="B37" s="253" t="s">
        <v>110</v>
      </c>
      <c r="C37" s="213" t="s">
        <v>427</v>
      </c>
      <c r="D37" s="51">
        <v>1</v>
      </c>
      <c r="E37" s="48" t="s">
        <v>84</v>
      </c>
      <c r="F37" s="222">
        <f>orçamento!G114+orçamento!G115+orçamento!G116+orçamento!G117+orçamento!G118+orçamento!G119+orçamento!G120+orçamento!G121+orçamento!G122+orçamento!G123+orçamento!G124+orçamento!G125+orçamento!G126+orçamento!G127+orçamento!G128+orçamento!G129+orçamento!G130+orçamento!G131+orçamento!G132+orçamento!G133+orçamento!G134+orçamento!G135+orçamento!G136+orçamento!G137+orçamento!G138+orçamento!G139+orçamento!G140</f>
        <v>0</v>
      </c>
      <c r="G37" s="236"/>
      <c r="H37" s="208">
        <f>F37/5</f>
        <v>0</v>
      </c>
      <c r="I37" s="208">
        <f>F37/5</f>
        <v>0</v>
      </c>
      <c r="J37" s="208">
        <f>F37/5</f>
        <v>0</v>
      </c>
      <c r="K37" s="229">
        <f>F37/5</f>
        <v>0</v>
      </c>
      <c r="L37" s="229">
        <f>F37/5</f>
        <v>0</v>
      </c>
      <c r="M37" s="231">
        <f>SUM(G37:L37)</f>
        <v>0</v>
      </c>
      <c r="N37" s="94"/>
      <c r="O37" s="100"/>
    </row>
    <row r="38" spans="2:15" ht="5.25" customHeight="1">
      <c r="B38" s="256"/>
      <c r="C38" s="45"/>
      <c r="D38" s="51"/>
      <c r="E38" s="48"/>
      <c r="F38" s="222"/>
      <c r="G38" s="236"/>
      <c r="H38" s="327"/>
      <c r="I38" s="262"/>
      <c r="J38" s="262"/>
      <c r="K38" s="263"/>
      <c r="L38" s="263"/>
      <c r="M38" s="231"/>
      <c r="N38" s="94"/>
      <c r="O38" s="100"/>
    </row>
    <row r="39" spans="2:61" ht="12.75" customHeight="1">
      <c r="B39" s="115">
        <v>11</v>
      </c>
      <c r="C39" s="252" t="s">
        <v>219</v>
      </c>
      <c r="D39" s="66"/>
      <c r="E39" s="67"/>
      <c r="F39" s="226"/>
      <c r="G39" s="240"/>
      <c r="H39" s="119"/>
      <c r="I39" s="119"/>
      <c r="J39" s="119"/>
      <c r="K39" s="187"/>
      <c r="L39" s="187"/>
      <c r="M39" s="188"/>
      <c r="N39" s="94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</row>
    <row r="40" spans="2:61" s="191" customFormat="1" ht="12" customHeight="1">
      <c r="B40" s="256" t="s">
        <v>172</v>
      </c>
      <c r="C40" s="45" t="s">
        <v>428</v>
      </c>
      <c r="D40" s="51">
        <v>1</v>
      </c>
      <c r="E40" s="48" t="s">
        <v>84</v>
      </c>
      <c r="F40" s="222">
        <f>orçamento!G144+orçamento!G146+orçamento!G147+orçamento!G148+orçamento!G149+orçamento!G150+orçamento!G151+orçamento!G152+orçamento!G153+orçamento!G154+orçamento!G155+orçamento!G156+orçamento!G157+orçamento!G158</f>
        <v>0</v>
      </c>
      <c r="G40" s="236"/>
      <c r="H40" s="208">
        <f>F40/4</f>
        <v>0</v>
      </c>
      <c r="I40" s="208">
        <f>F40/4</f>
        <v>0</v>
      </c>
      <c r="J40" s="208">
        <f>F40/4</f>
        <v>0</v>
      </c>
      <c r="K40" s="229">
        <f>F40/4</f>
        <v>0</v>
      </c>
      <c r="L40" s="229"/>
      <c r="M40" s="231">
        <f>SUM(G40:L40)</f>
        <v>0</v>
      </c>
      <c r="N40" s="94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</row>
    <row r="41" spans="2:61" s="191" customFormat="1" ht="6" customHeight="1">
      <c r="B41" s="256"/>
      <c r="C41" s="45"/>
      <c r="D41" s="51"/>
      <c r="E41" s="48"/>
      <c r="F41" s="222"/>
      <c r="G41" s="236"/>
      <c r="H41" s="327"/>
      <c r="I41" s="264"/>
      <c r="J41" s="265"/>
      <c r="K41" s="266"/>
      <c r="L41" s="229"/>
      <c r="M41" s="231"/>
      <c r="N41" s="94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</row>
    <row r="42" spans="2:14" ht="12.75" customHeight="1">
      <c r="B42" s="253" t="s">
        <v>174</v>
      </c>
      <c r="C42" s="45" t="s">
        <v>336</v>
      </c>
      <c r="D42" s="51">
        <v>1</v>
      </c>
      <c r="E42" s="48" t="s">
        <v>84</v>
      </c>
      <c r="F42" s="222">
        <f>orçamento!G160+orçamento!G161+orçamento!G162+orçamento!G163+orçamento!G164+orçamento!G165+orçamento!G166+orçamento!G167+orçamento!G168</f>
        <v>0</v>
      </c>
      <c r="G42" s="236"/>
      <c r="H42" s="208"/>
      <c r="I42" s="208"/>
      <c r="J42" s="208"/>
      <c r="K42" s="229">
        <f>F42</f>
        <v>0</v>
      </c>
      <c r="L42" s="229"/>
      <c r="M42" s="231">
        <f>SUM(G42:L42)</f>
        <v>0</v>
      </c>
      <c r="N42" s="94"/>
    </row>
    <row r="43" spans="2:14" ht="5.25" customHeight="1">
      <c r="B43" s="256"/>
      <c r="C43" s="45"/>
      <c r="D43" s="51"/>
      <c r="E43" s="48"/>
      <c r="F43" s="222"/>
      <c r="G43" s="236"/>
      <c r="H43" s="208"/>
      <c r="I43" s="208"/>
      <c r="J43" s="208"/>
      <c r="K43" s="263"/>
      <c r="L43" s="229"/>
      <c r="M43" s="231"/>
      <c r="N43" s="94"/>
    </row>
    <row r="44" spans="2:14" ht="12.75" customHeight="1">
      <c r="B44" s="253" t="s">
        <v>176</v>
      </c>
      <c r="C44" s="45" t="s">
        <v>278</v>
      </c>
      <c r="D44" s="51">
        <v>1</v>
      </c>
      <c r="E44" s="48" t="s">
        <v>84</v>
      </c>
      <c r="F44" s="222">
        <f>orçamento!G170+orçamento!G171+orçamento!G172+orçamento!G173+orçamento!G174+orçamento!G175</f>
        <v>0</v>
      </c>
      <c r="G44" s="236"/>
      <c r="H44" s="208"/>
      <c r="I44" s="208"/>
      <c r="J44" s="208"/>
      <c r="K44" s="229">
        <f>F44</f>
        <v>0</v>
      </c>
      <c r="L44" s="229"/>
      <c r="M44" s="231">
        <f>SUM(G44:L44)</f>
        <v>0</v>
      </c>
      <c r="N44" s="94"/>
    </row>
    <row r="45" spans="2:14" ht="5.25" customHeight="1">
      <c r="B45" s="256"/>
      <c r="C45" s="45"/>
      <c r="D45" s="51"/>
      <c r="E45" s="48"/>
      <c r="F45" s="222"/>
      <c r="G45" s="236"/>
      <c r="H45" s="208"/>
      <c r="I45" s="208"/>
      <c r="J45" s="208"/>
      <c r="K45" s="263"/>
      <c r="L45" s="229"/>
      <c r="M45" s="231"/>
      <c r="N45" s="94"/>
    </row>
    <row r="46" spans="2:14" ht="12.75" customHeight="1">
      <c r="B46" s="115">
        <v>12</v>
      </c>
      <c r="C46" s="65" t="s">
        <v>223</v>
      </c>
      <c r="D46" s="66"/>
      <c r="E46" s="67"/>
      <c r="F46" s="226"/>
      <c r="G46" s="240"/>
      <c r="H46" s="119"/>
      <c r="I46" s="119"/>
      <c r="J46" s="119"/>
      <c r="K46" s="187"/>
      <c r="L46" s="187"/>
      <c r="M46" s="188"/>
      <c r="N46" s="94"/>
    </row>
    <row r="47" spans="2:14" ht="12" customHeight="1">
      <c r="B47" s="253" t="s">
        <v>224</v>
      </c>
      <c r="C47" s="45" t="s">
        <v>411</v>
      </c>
      <c r="D47" s="47">
        <v>1</v>
      </c>
      <c r="E47" s="48" t="s">
        <v>84</v>
      </c>
      <c r="F47" s="221">
        <f>orçamento!G188</f>
        <v>0</v>
      </c>
      <c r="G47" s="241"/>
      <c r="H47" s="214"/>
      <c r="I47" s="214"/>
      <c r="J47" s="214"/>
      <c r="K47" s="229">
        <f>F47/2</f>
        <v>0</v>
      </c>
      <c r="L47" s="229">
        <f>F47/2</f>
        <v>0</v>
      </c>
      <c r="M47" s="231">
        <f>SUM(G47:L47)</f>
        <v>0</v>
      </c>
      <c r="N47" s="100"/>
    </row>
    <row r="48" spans="2:14" ht="4.5" customHeight="1">
      <c r="B48" s="253"/>
      <c r="C48" s="45"/>
      <c r="D48" s="47"/>
      <c r="E48" s="48"/>
      <c r="F48" s="221"/>
      <c r="G48" s="241"/>
      <c r="H48" s="214"/>
      <c r="I48" s="214"/>
      <c r="J48" s="214"/>
      <c r="K48" s="267"/>
      <c r="L48" s="328"/>
      <c r="M48" s="231"/>
      <c r="N48" s="100"/>
    </row>
    <row r="49" spans="2:14" ht="12.75" customHeight="1">
      <c r="B49" s="253" t="s">
        <v>225</v>
      </c>
      <c r="C49" s="215" t="s">
        <v>409</v>
      </c>
      <c r="D49" s="47">
        <v>1</v>
      </c>
      <c r="E49" s="48" t="s">
        <v>84</v>
      </c>
      <c r="F49" s="221">
        <f>orçamento!G194</f>
        <v>0</v>
      </c>
      <c r="G49" s="236"/>
      <c r="H49" s="208"/>
      <c r="I49" s="208"/>
      <c r="J49" s="208"/>
      <c r="K49" s="229"/>
      <c r="L49" s="229">
        <f>F49</f>
        <v>0</v>
      </c>
      <c r="M49" s="231">
        <f>SUM(G49:L49)</f>
        <v>0</v>
      </c>
      <c r="N49" s="100"/>
    </row>
    <row r="50" spans="2:14" ht="5.25" customHeight="1">
      <c r="B50" s="253"/>
      <c r="C50" s="215"/>
      <c r="D50" s="47"/>
      <c r="E50" s="48"/>
      <c r="F50" s="221"/>
      <c r="G50" s="236"/>
      <c r="H50" s="208"/>
      <c r="I50" s="208"/>
      <c r="J50" s="208"/>
      <c r="K50" s="229"/>
      <c r="L50" s="326"/>
      <c r="M50" s="231"/>
      <c r="N50" s="100"/>
    </row>
    <row r="51" spans="2:14" ht="12.75" customHeight="1">
      <c r="B51" s="253" t="s">
        <v>226</v>
      </c>
      <c r="C51" s="215" t="s">
        <v>429</v>
      </c>
      <c r="D51" s="47">
        <v>1</v>
      </c>
      <c r="E51" s="48" t="s">
        <v>84</v>
      </c>
      <c r="F51" s="221">
        <f>orçamento!G198</f>
        <v>0</v>
      </c>
      <c r="G51" s="236"/>
      <c r="H51" s="208"/>
      <c r="I51" s="208"/>
      <c r="J51" s="208"/>
      <c r="K51" s="229"/>
      <c r="L51" s="229">
        <f>F51</f>
        <v>0</v>
      </c>
      <c r="M51" s="231">
        <f>SUM(G51:L51)</f>
        <v>0</v>
      </c>
      <c r="N51" s="100"/>
    </row>
    <row r="52" spans="2:14" ht="5.25" customHeight="1">
      <c r="B52" s="316"/>
      <c r="C52" s="317"/>
      <c r="D52" s="199"/>
      <c r="E52" s="121"/>
      <c r="F52" s="318"/>
      <c r="G52" s="319"/>
      <c r="H52" s="320"/>
      <c r="I52" s="320"/>
      <c r="J52" s="320"/>
      <c r="K52" s="321"/>
      <c r="L52" s="325"/>
      <c r="M52" s="322"/>
      <c r="N52" s="100"/>
    </row>
    <row r="53" spans="2:14" ht="12.75" customHeight="1">
      <c r="B53" s="316" t="s">
        <v>227</v>
      </c>
      <c r="C53" s="317" t="s">
        <v>276</v>
      </c>
      <c r="D53" s="47">
        <v>1</v>
      </c>
      <c r="E53" s="48" t="s">
        <v>84</v>
      </c>
      <c r="F53" s="221">
        <f>orçamento!G202</f>
        <v>0</v>
      </c>
      <c r="G53" s="319"/>
      <c r="H53" s="320"/>
      <c r="I53" s="320"/>
      <c r="J53" s="320"/>
      <c r="K53" s="321"/>
      <c r="L53" s="321">
        <f>F53</f>
        <v>0</v>
      </c>
      <c r="M53" s="231">
        <f>SUM(G53:L53)</f>
        <v>0</v>
      </c>
      <c r="N53" s="100"/>
    </row>
    <row r="54" spans="2:14" ht="5.25" customHeight="1" thickBot="1">
      <c r="B54" s="216"/>
      <c r="C54" s="217"/>
      <c r="D54" s="218"/>
      <c r="E54" s="219"/>
      <c r="F54" s="227"/>
      <c r="G54" s="242"/>
      <c r="H54" s="220"/>
      <c r="I54" s="220"/>
      <c r="J54" s="220"/>
      <c r="K54" s="230"/>
      <c r="L54" s="268"/>
      <c r="M54" s="232"/>
      <c r="N54" s="100"/>
    </row>
    <row r="55" spans="2:15" ht="19.5" customHeight="1" thickBot="1" thickTop="1">
      <c r="B55" s="367" t="s">
        <v>430</v>
      </c>
      <c r="C55" s="368"/>
      <c r="D55" s="368"/>
      <c r="E55" s="369"/>
      <c r="F55" s="130">
        <f aca="true" t="shared" si="0" ref="F55:M55">SUM(F11:F54)</f>
        <v>0</v>
      </c>
      <c r="G55" s="122">
        <f t="shared" si="0"/>
        <v>0</v>
      </c>
      <c r="H55" s="122">
        <f t="shared" si="0"/>
        <v>0</v>
      </c>
      <c r="I55" s="122">
        <f t="shared" si="0"/>
        <v>0</v>
      </c>
      <c r="J55" s="122">
        <f t="shared" si="0"/>
        <v>0</v>
      </c>
      <c r="K55" s="122">
        <f t="shared" si="0"/>
        <v>0</v>
      </c>
      <c r="L55" s="122">
        <f t="shared" si="0"/>
        <v>0</v>
      </c>
      <c r="M55" s="122">
        <f t="shared" si="0"/>
        <v>0</v>
      </c>
      <c r="O55" s="329"/>
    </row>
    <row r="56" spans="2:13" ht="19.5" customHeight="1" thickBot="1" thickTop="1">
      <c r="B56" s="367" t="s">
        <v>460</v>
      </c>
      <c r="C56" s="368"/>
      <c r="D56" s="368"/>
      <c r="E56" s="369"/>
      <c r="F56" s="130">
        <f aca="true" t="shared" si="1" ref="F56:L56">F55*0.085</f>
        <v>0</v>
      </c>
      <c r="G56" s="122">
        <f t="shared" si="1"/>
        <v>0</v>
      </c>
      <c r="H56" s="122">
        <f t="shared" si="1"/>
        <v>0</v>
      </c>
      <c r="I56" s="122">
        <f t="shared" si="1"/>
        <v>0</v>
      </c>
      <c r="J56" s="122">
        <f t="shared" si="1"/>
        <v>0</v>
      </c>
      <c r="K56" s="122">
        <f t="shared" si="1"/>
        <v>0</v>
      </c>
      <c r="L56" s="122">
        <f t="shared" si="1"/>
        <v>0</v>
      </c>
      <c r="M56" s="122">
        <f>SUM(G56:L56)</f>
        <v>0</v>
      </c>
    </row>
    <row r="57" spans="2:13" ht="19.5" customHeight="1" thickBot="1" thickTop="1">
      <c r="B57" s="367" t="s">
        <v>461</v>
      </c>
      <c r="C57" s="368"/>
      <c r="D57" s="368"/>
      <c r="E57" s="369"/>
      <c r="F57" s="130">
        <f>SUM(F55:F56)</f>
        <v>0</v>
      </c>
      <c r="G57" s="122">
        <f aca="true" t="shared" si="2" ref="G57:L57">SUM(G55:G56)</f>
        <v>0</v>
      </c>
      <c r="H57" s="122">
        <f t="shared" si="2"/>
        <v>0</v>
      </c>
      <c r="I57" s="122">
        <f t="shared" si="2"/>
        <v>0</v>
      </c>
      <c r="J57" s="122">
        <f t="shared" si="2"/>
        <v>0</v>
      </c>
      <c r="K57" s="122">
        <f t="shared" si="2"/>
        <v>0</v>
      </c>
      <c r="L57" s="122">
        <f t="shared" si="2"/>
        <v>0</v>
      </c>
      <c r="M57" s="122">
        <f>SUM(M55:M56)</f>
        <v>0</v>
      </c>
    </row>
    <row r="58" spans="2:13" ht="24.75" customHeight="1" thickBot="1" thickTop="1">
      <c r="B58" s="123"/>
      <c r="C58" s="368" t="s">
        <v>201</v>
      </c>
      <c r="D58" s="368"/>
      <c r="E58" s="368"/>
      <c r="F58" s="124"/>
      <c r="G58" s="374">
        <f>SUM(G57:L57)</f>
        <v>0</v>
      </c>
      <c r="H58" s="375"/>
      <c r="I58" s="375"/>
      <c r="J58" s="375"/>
      <c r="K58" s="375"/>
      <c r="L58" s="376"/>
      <c r="M58" s="125">
        <f>F57</f>
        <v>0</v>
      </c>
    </row>
    <row r="59" ht="15" customHeight="1" thickTop="1"/>
    <row r="60" ht="15" customHeight="1"/>
    <row r="61" spans="2:11" ht="12.75">
      <c r="B61" s="100"/>
      <c r="C61"/>
      <c r="D61"/>
      <c r="E61"/>
      <c r="F61"/>
      <c r="G61"/>
      <c r="H61"/>
      <c r="I61"/>
      <c r="J61"/>
      <c r="K61"/>
    </row>
    <row r="62" spans="2:11" ht="12.75">
      <c r="B62" s="100"/>
      <c r="C62"/>
      <c r="D62"/>
      <c r="E62"/>
      <c r="F62"/>
      <c r="G62"/>
      <c r="H62"/>
      <c r="I62"/>
      <c r="J62"/>
      <c r="K62"/>
    </row>
    <row r="63" spans="2:11" ht="12.75">
      <c r="B63" s="100"/>
      <c r="C63"/>
      <c r="D63"/>
      <c r="E63"/>
      <c r="F63"/>
      <c r="G63"/>
      <c r="H63"/>
      <c r="I63"/>
      <c r="J63"/>
      <c r="K63"/>
    </row>
    <row r="64" spans="2:11" ht="12.75">
      <c r="B64" s="100"/>
      <c r="C64"/>
      <c r="D64"/>
      <c r="E64"/>
      <c r="F64"/>
      <c r="G64"/>
      <c r="H64"/>
      <c r="I64"/>
      <c r="J64"/>
      <c r="K64"/>
    </row>
    <row r="65" spans="2:11" ht="12.75">
      <c r="B65" s="100"/>
      <c r="C65"/>
      <c r="D65"/>
      <c r="E65"/>
      <c r="F65"/>
      <c r="G65"/>
      <c r="H65"/>
      <c r="I65"/>
      <c r="J65"/>
      <c r="K65"/>
    </row>
    <row r="66" spans="2:11" ht="12.75">
      <c r="B66" s="100"/>
      <c r="C66"/>
      <c r="D66"/>
      <c r="E66"/>
      <c r="F66"/>
      <c r="G66"/>
      <c r="H66"/>
      <c r="I66"/>
      <c r="J66"/>
      <c r="K66"/>
    </row>
    <row r="67" spans="2:11" ht="18.75">
      <c r="B67" s="129"/>
      <c r="C67"/>
      <c r="D67"/>
      <c r="E67"/>
      <c r="F67"/>
      <c r="G67"/>
      <c r="H67"/>
      <c r="I67"/>
      <c r="J67"/>
      <c r="K67"/>
    </row>
    <row r="68" spans="3:11" ht="12.75">
      <c r="C68"/>
      <c r="D68"/>
      <c r="E68"/>
      <c r="F68"/>
      <c r="G68"/>
      <c r="H68"/>
      <c r="I68"/>
      <c r="J68"/>
      <c r="K68"/>
    </row>
    <row r="65336" ht="12.75">
      <c r="E65336" s="89" t="s">
        <v>205</v>
      </c>
    </row>
  </sheetData>
  <sheetProtection/>
  <mergeCells count="14">
    <mergeCell ref="C58:E58"/>
    <mergeCell ref="G58:L58"/>
    <mergeCell ref="B56:E56"/>
    <mergeCell ref="B57:E57"/>
    <mergeCell ref="G5:M5"/>
    <mergeCell ref="G3:M3"/>
    <mergeCell ref="O7:S7"/>
    <mergeCell ref="G6:M6"/>
    <mergeCell ref="G4:L4"/>
    <mergeCell ref="B55:E55"/>
    <mergeCell ref="G7:L7"/>
    <mergeCell ref="G8:L8"/>
    <mergeCell ref="C4:F4"/>
    <mergeCell ref="C5:F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showGridLines="0" tabSelected="1" zoomScale="75" zoomScaleNormal="75" zoomScaleSheetLayoutView="75" zoomScalePageLayoutView="0" workbookViewId="0" topLeftCell="C1">
      <selection activeCell="G5" sqref="G5:M5"/>
    </sheetView>
  </sheetViews>
  <sheetFormatPr defaultColWidth="9.140625" defaultRowHeight="12.75"/>
  <cols>
    <col min="1" max="1" width="1.7109375" style="89" customWidth="1"/>
    <col min="2" max="2" width="6.28125" style="89" customWidth="1"/>
    <col min="3" max="6" width="17.7109375" style="89" customWidth="1"/>
    <col min="7" max="12" width="15.7109375" style="89" customWidth="1"/>
    <col min="13" max="13" width="17.7109375" style="89" customWidth="1"/>
    <col min="14" max="14" width="1.421875" style="89" customWidth="1"/>
    <col min="15" max="16384" width="9.140625" style="89" customWidth="1"/>
  </cols>
  <sheetData>
    <row r="2" spans="2:13" ht="13.5" thickBo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2:13" ht="19.5" customHeight="1" thickTop="1">
      <c r="B3" s="90"/>
      <c r="C3" s="91"/>
      <c r="D3" s="92"/>
      <c r="E3" s="93"/>
      <c r="F3" s="92"/>
      <c r="G3" s="378" t="s">
        <v>202</v>
      </c>
      <c r="H3" s="379"/>
      <c r="I3" s="379"/>
      <c r="J3" s="379"/>
      <c r="K3" s="379"/>
      <c r="L3" s="379"/>
      <c r="M3" s="380"/>
    </row>
    <row r="4" spans="2:13" ht="19.5" customHeight="1">
      <c r="B4" s="94"/>
      <c r="C4" s="372" t="s">
        <v>0</v>
      </c>
      <c r="D4" s="372"/>
      <c r="E4" s="372"/>
      <c r="F4" s="372"/>
      <c r="G4" s="365" t="s">
        <v>365</v>
      </c>
      <c r="H4" s="366"/>
      <c r="I4" s="366"/>
      <c r="J4" s="366"/>
      <c r="K4" s="366"/>
      <c r="L4" s="366"/>
      <c r="M4" s="96"/>
    </row>
    <row r="5" spans="2:13" ht="19.5" customHeight="1">
      <c r="B5" s="94"/>
      <c r="C5" s="373" t="s">
        <v>1</v>
      </c>
      <c r="D5" s="373"/>
      <c r="E5" s="373"/>
      <c r="F5" s="373"/>
      <c r="G5" s="365" t="s">
        <v>467</v>
      </c>
      <c r="H5" s="366"/>
      <c r="I5" s="366"/>
      <c r="J5" s="366"/>
      <c r="K5" s="366"/>
      <c r="L5" s="366"/>
      <c r="M5" s="377"/>
    </row>
    <row r="6" spans="2:13" ht="19.5" customHeight="1">
      <c r="B6" s="94"/>
      <c r="C6" s="97"/>
      <c r="D6" s="97"/>
      <c r="E6" s="97"/>
      <c r="F6" s="97"/>
      <c r="G6" s="362" t="s">
        <v>434</v>
      </c>
      <c r="H6" s="363"/>
      <c r="I6" s="363"/>
      <c r="J6" s="363"/>
      <c r="K6" s="363"/>
      <c r="L6" s="363"/>
      <c r="M6" s="364"/>
    </row>
    <row r="7" spans="2:19" ht="19.5" customHeight="1" thickBot="1">
      <c r="B7" s="94"/>
      <c r="C7" s="98"/>
      <c r="D7" s="99"/>
      <c r="E7" s="95"/>
      <c r="F7" s="99"/>
      <c r="G7" s="381" t="s">
        <v>462</v>
      </c>
      <c r="H7" s="382"/>
      <c r="I7" s="382"/>
      <c r="J7" s="382"/>
      <c r="K7" s="382"/>
      <c r="L7" s="382"/>
      <c r="M7" s="163"/>
      <c r="O7" s="100"/>
      <c r="P7" s="100"/>
      <c r="Q7" s="100"/>
      <c r="R7" s="100"/>
      <c r="S7" s="100"/>
    </row>
    <row r="8" spans="2:19" ht="15" thickTop="1">
      <c r="B8" s="145"/>
      <c r="C8" s="102"/>
      <c r="D8" s="149"/>
      <c r="E8" s="150"/>
      <c r="F8" s="147"/>
      <c r="G8" s="370" t="s">
        <v>194</v>
      </c>
      <c r="H8" s="370"/>
      <c r="I8" s="370"/>
      <c r="J8" s="370"/>
      <c r="K8" s="370"/>
      <c r="L8" s="370"/>
      <c r="M8" s="104" t="s">
        <v>9</v>
      </c>
      <c r="O8" s="361"/>
      <c r="P8" s="361"/>
      <c r="Q8" s="361"/>
      <c r="R8" s="361"/>
      <c r="S8" s="361"/>
    </row>
    <row r="9" spans="2:13" ht="16.5" thickBot="1">
      <c r="B9" s="151"/>
      <c r="C9" s="164" t="s">
        <v>459</v>
      </c>
      <c r="D9" s="152"/>
      <c r="E9" s="153"/>
      <c r="F9" s="148"/>
      <c r="G9" s="371" t="s">
        <v>364</v>
      </c>
      <c r="H9" s="371"/>
      <c r="I9" s="371"/>
      <c r="J9" s="371"/>
      <c r="K9" s="371"/>
      <c r="L9" s="371"/>
      <c r="M9" s="109" t="s">
        <v>195</v>
      </c>
    </row>
    <row r="10" spans="2:13" ht="24.75" customHeight="1" thickBot="1" thickTop="1">
      <c r="B10" s="154"/>
      <c r="C10" s="155"/>
      <c r="D10" s="156"/>
      <c r="E10" s="157"/>
      <c r="F10" s="158"/>
      <c r="G10" s="159" t="s">
        <v>197</v>
      </c>
      <c r="H10" s="160" t="s">
        <v>198</v>
      </c>
      <c r="I10" s="160" t="s">
        <v>199</v>
      </c>
      <c r="J10" s="160" t="s">
        <v>206</v>
      </c>
      <c r="K10" s="160" t="s">
        <v>207</v>
      </c>
      <c r="L10" s="160" t="s">
        <v>363</v>
      </c>
      <c r="M10" s="161"/>
    </row>
    <row r="11" spans="2:14" ht="34.5" customHeight="1" thickTop="1">
      <c r="B11" s="143"/>
      <c r="C11" s="383" t="s">
        <v>221</v>
      </c>
      <c r="D11" s="384"/>
      <c r="E11" s="384"/>
      <c r="F11" s="385"/>
      <c r="G11" s="168">
        <f aca="true" t="shared" si="0" ref="G11:L11">G13*0.938896504</f>
        <v>0</v>
      </c>
      <c r="H11" s="168">
        <f t="shared" si="0"/>
        <v>0</v>
      </c>
      <c r="I11" s="168">
        <f t="shared" si="0"/>
        <v>0</v>
      </c>
      <c r="J11" s="168">
        <f t="shared" si="0"/>
        <v>0</v>
      </c>
      <c r="K11" s="168">
        <f t="shared" si="0"/>
        <v>0</v>
      </c>
      <c r="L11" s="168">
        <f t="shared" si="0"/>
        <v>0</v>
      </c>
      <c r="M11" s="170">
        <f>SUM(G11:L11)</f>
        <v>0</v>
      </c>
      <c r="N11" s="127"/>
    </row>
    <row r="12" spans="2:13" ht="34.5" customHeight="1" thickBot="1">
      <c r="B12" s="144"/>
      <c r="C12" s="388" t="s">
        <v>203</v>
      </c>
      <c r="D12" s="389"/>
      <c r="E12" s="389"/>
      <c r="F12" s="390"/>
      <c r="G12" s="169">
        <f aca="true" t="shared" si="1" ref="G12:L12">G13-G11</f>
        <v>0</v>
      </c>
      <c r="H12" s="169">
        <f t="shared" si="1"/>
        <v>0</v>
      </c>
      <c r="I12" s="169">
        <f t="shared" si="1"/>
        <v>0</v>
      </c>
      <c r="J12" s="169">
        <f t="shared" si="1"/>
        <v>0</v>
      </c>
      <c r="K12" s="169">
        <f t="shared" si="1"/>
        <v>0</v>
      </c>
      <c r="L12" s="169">
        <f t="shared" si="1"/>
        <v>0</v>
      </c>
      <c r="M12" s="171">
        <f>SUM(G12:L12)-0.005</f>
        <v>-0.005</v>
      </c>
    </row>
    <row r="13" spans="2:14" ht="34.5" customHeight="1" thickBot="1" thickTop="1">
      <c r="B13" s="126"/>
      <c r="C13" s="386" t="s">
        <v>204</v>
      </c>
      <c r="D13" s="386"/>
      <c r="E13" s="386"/>
      <c r="F13" s="387"/>
      <c r="G13" s="146">
        <f>cronograma!G57</f>
        <v>0</v>
      </c>
      <c r="H13" s="146">
        <f>cronograma!H57</f>
        <v>0</v>
      </c>
      <c r="I13" s="146">
        <f>cronograma!I57</f>
        <v>0</v>
      </c>
      <c r="J13" s="146">
        <f>cronograma!J57</f>
        <v>0</v>
      </c>
      <c r="K13" s="146">
        <f>cronograma!K57</f>
        <v>0</v>
      </c>
      <c r="L13" s="146">
        <f>cronograma!L57</f>
        <v>0</v>
      </c>
      <c r="M13" s="146">
        <f>SUM(M11:M12)</f>
        <v>-0.005</v>
      </c>
      <c r="N13" s="127"/>
    </row>
    <row r="14" ht="5.25" customHeight="1" thickTop="1"/>
    <row r="15" ht="12.75" customHeight="1"/>
    <row r="16" ht="5.25" customHeight="1"/>
    <row r="17" ht="5.25" customHeight="1"/>
    <row r="18" ht="12.75" customHeight="1"/>
    <row r="19" spans="6:9" ht="5.25" customHeight="1">
      <c r="F19" s="189"/>
      <c r="G19" s="189"/>
      <c r="H19" s="189"/>
      <c r="I19" s="189"/>
    </row>
    <row r="20" spans="6:9" ht="12.75" customHeight="1">
      <c r="F20" s="189"/>
      <c r="G20" s="189"/>
      <c r="H20" s="189"/>
      <c r="I20" s="189"/>
    </row>
    <row r="21" spans="3:14" ht="5.25" customHeight="1">
      <c r="C21" s="100"/>
      <c r="D21" s="100"/>
      <c r="F21" s="190"/>
      <c r="G21" s="190"/>
      <c r="H21" s="190"/>
      <c r="I21" s="190"/>
      <c r="J21" s="100"/>
      <c r="K21" s="100"/>
      <c r="L21" s="100"/>
      <c r="M21" s="100"/>
      <c r="N21" s="100"/>
    </row>
    <row r="22" spans="2:14" ht="15" customHeight="1" thickBot="1">
      <c r="B22" s="63"/>
      <c r="C22" s="62"/>
      <c r="D22" s="270"/>
      <c r="E22" s="128"/>
      <c r="F22" s="100"/>
      <c r="G22" s="95"/>
      <c r="H22" s="95"/>
      <c r="I22" s="270"/>
      <c r="J22" s="270"/>
      <c r="K22" s="270"/>
      <c r="L22" s="167"/>
      <c r="M22" s="167"/>
      <c r="N22" s="167"/>
    </row>
    <row r="23" spans="2:14" ht="12.75" customHeight="1">
      <c r="B23" s="269"/>
      <c r="C23" s="269" t="s">
        <v>240</v>
      </c>
      <c r="D23" s="1"/>
      <c r="G23" s="1"/>
      <c r="H23" s="1"/>
      <c r="I23" s="323" t="s">
        <v>378</v>
      </c>
      <c r="J23" s="323"/>
      <c r="K23" s="323"/>
      <c r="L23" s="323"/>
      <c r="M23" s="323"/>
      <c r="N23" s="166"/>
    </row>
    <row r="24" spans="2:13" ht="12.75">
      <c r="B24" s="258"/>
      <c r="C24" s="258" t="s">
        <v>191</v>
      </c>
      <c r="I24" s="257" t="s">
        <v>379</v>
      </c>
      <c r="J24" s="257"/>
      <c r="K24" s="257"/>
      <c r="L24" s="257"/>
      <c r="M24" s="257"/>
    </row>
    <row r="25" spans="2:13" ht="12.75">
      <c r="B25" s="258"/>
      <c r="C25" s="258" t="s">
        <v>352</v>
      </c>
      <c r="I25" s="257" t="s">
        <v>353</v>
      </c>
      <c r="J25" s="257"/>
      <c r="K25" s="257"/>
      <c r="L25" s="257"/>
      <c r="M25" s="257"/>
    </row>
    <row r="29" ht="19.5" customHeight="1">
      <c r="C29" s="162"/>
    </row>
    <row r="30" spans="3:7" ht="19.5" customHeight="1">
      <c r="C30" s="162" t="s">
        <v>366</v>
      </c>
      <c r="D30" s="271">
        <v>408000</v>
      </c>
      <c r="E30" s="89">
        <f>D30/M13</f>
        <v>-81600000</v>
      </c>
      <c r="G30" s="272"/>
    </row>
    <row r="31" spans="3:5" ht="25.5">
      <c r="C31" s="162" t="s">
        <v>367</v>
      </c>
      <c r="D31" s="271">
        <f>M13-D30</f>
        <v>-408000.005</v>
      </c>
      <c r="E31" s="89">
        <f>D31/M13</f>
        <v>81600001</v>
      </c>
    </row>
    <row r="103" ht="12.75">
      <c r="D103"/>
    </row>
  </sheetData>
  <sheetProtection/>
  <mergeCells count="13">
    <mergeCell ref="O8:S8"/>
    <mergeCell ref="G9:L9"/>
    <mergeCell ref="G6:M6"/>
    <mergeCell ref="C11:F11"/>
    <mergeCell ref="C13:F13"/>
    <mergeCell ref="C12:F12"/>
    <mergeCell ref="G8:L8"/>
    <mergeCell ref="G3:M3"/>
    <mergeCell ref="C4:F4"/>
    <mergeCell ref="G4:L4"/>
    <mergeCell ref="C5:F5"/>
    <mergeCell ref="G5:M5"/>
    <mergeCell ref="G7:L7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roselena.guarnieri</cp:lastModifiedBy>
  <cp:lastPrinted>2016-04-14T18:17:30Z</cp:lastPrinted>
  <dcterms:created xsi:type="dcterms:W3CDTF">2010-06-15T12:33:41Z</dcterms:created>
  <dcterms:modified xsi:type="dcterms:W3CDTF">2016-05-09T17:53:18Z</dcterms:modified>
  <cp:category/>
  <cp:version/>
  <cp:contentType/>
  <cp:contentStatus/>
</cp:coreProperties>
</file>