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0" windowHeight="4650" tabRatio="898" activeTab="3"/>
  </bookViews>
  <sheets>
    <sheet name="orçamento" sheetId="1" r:id="rId1"/>
    <sheet name="cronograma" sheetId="2" r:id="rId2"/>
    <sheet name="orçamento branco" sheetId="3" r:id="rId3"/>
    <sheet name="cronograma branco" sheetId="4" r:id="rId4"/>
    <sheet name="desembolso" sheetId="5" r:id="rId5"/>
  </sheets>
  <definedNames>
    <definedName name="_xlnm.Print_Area" localSheetId="1">'cronograma'!$A$1:$K$57</definedName>
    <definedName name="_xlnm.Print_Area" localSheetId="3">'cronograma branco'!$A$1:$K$48</definedName>
    <definedName name="_xlnm.Print_Area" localSheetId="4">'desembolso'!$A$1:$M$25</definedName>
    <definedName name="_xlnm.Print_Area" localSheetId="0">'orçamento'!$A$1:$G$158</definedName>
    <definedName name="_xlnm.Print_Area" localSheetId="2">'orçamento branco'!$A$1:$G$149</definedName>
    <definedName name="_xlnm.Print_Titles" localSheetId="1">'cronograma'!$1:$7</definedName>
    <definedName name="_xlnm.Print_Titles" localSheetId="3">'cronograma branco'!$1:$7</definedName>
    <definedName name="_xlnm.Print_Titles" localSheetId="0">'orçamento'!$1:$13</definedName>
    <definedName name="_xlnm.Print_Titles" localSheetId="2">'orçamento branco'!$1:$13</definedName>
  </definedNames>
  <calcPr fullCalcOnLoad="1"/>
</workbook>
</file>

<file path=xl/sharedStrings.xml><?xml version="1.0" encoding="utf-8"?>
<sst xmlns="http://schemas.openxmlformats.org/spreadsheetml/2006/main" count="1042" uniqueCount="382">
  <si>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</si>
  <si>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</si>
  <si>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</si>
  <si>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</si>
  <si>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</si>
  <si>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</si>
  <si>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</si>
  <si>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</si>
  <si>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</si>
  <si>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</si>
  <si>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</si>
  <si>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</si>
  <si>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</si>
  <si>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</si>
  <si>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</si>
  <si>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</si>
  <si>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</si>
  <si>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</si>
  <si>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</si>
  <si>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</si>
  <si>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</si>
  <si>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</si>
  <si>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</si>
  <si>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74.254/002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</si>
  <si>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</si>
  <si>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</si>
  <si>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</si>
  <si>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</si>
  <si>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</si>
  <si>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</si>
  <si>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</si>
  <si>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</si>
  <si>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</si>
  <si>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74.202/001</t>
  </si>
  <si>
    <t>4.1</t>
  </si>
  <si>
    <t>4.2</t>
  </si>
  <si>
    <t>ALÇAPÃO METÁLICO (0,70 x 0,70m)</t>
  </si>
  <si>
    <t>74.073/002</t>
  </si>
  <si>
    <t>unid.</t>
  </si>
  <si>
    <t>5.1</t>
  </si>
  <si>
    <t>COBERTURA</t>
  </si>
  <si>
    <t>6.1</t>
  </si>
  <si>
    <t>6.2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</si>
  <si>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</si>
  <si>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</si>
  <si>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</si>
  <si>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</si>
  <si>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</si>
  <si>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</si>
  <si>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</si>
  <si>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</si>
  <si>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</si>
  <si>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</si>
  <si>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</si>
  <si>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</si>
  <si>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</si>
  <si>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</si>
  <si>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</si>
  <si>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</si>
  <si>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</si>
  <si>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</si>
  <si>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</si>
  <si>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</si>
  <si>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</si>
  <si>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</si>
  <si>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</si>
  <si>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</si>
  <si>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</si>
  <si>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</si>
  <si>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</si>
  <si>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</si>
  <si>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9.5</t>
  </si>
  <si>
    <t>RODAPÉ CERÂMICO h=8 cm</t>
  </si>
  <si>
    <t>10.1</t>
  </si>
  <si>
    <t>conj.</t>
  </si>
  <si>
    <t>INSTALAÇÕES ELÉTRICAS - ÁREA INTERNA</t>
  </si>
  <si>
    <t>CABO FLEX 16mm2 1 KV PT</t>
  </si>
  <si>
    <t>73.860/012</t>
  </si>
  <si>
    <t>CABO FLEX 16mm2 1 KV AZ</t>
  </si>
  <si>
    <t>CABO FLEX 16mm2 VD OU VD/AM</t>
  </si>
  <si>
    <t>FIO TELEFÔNICO - USO INTERNO</t>
  </si>
  <si>
    <t>FIO TELEFÔNICO - USO EXTERNO</t>
  </si>
  <si>
    <t>TOMADA 2P+T 15A COM TAMPA (110 V)</t>
  </si>
  <si>
    <t>TOMADA TRIPOLAR</t>
  </si>
  <si>
    <t>TOMADA PARA INFORMÁTICA</t>
  </si>
  <si>
    <t>TOMADA TELEFÔNICA</t>
  </si>
  <si>
    <t>LUMINÁRIA 2x40W FLUORESCENTE - COMPLETA</t>
  </si>
  <si>
    <t>73.953/006</t>
  </si>
  <si>
    <t>74.094/001</t>
  </si>
  <si>
    <t>INTERRUPTOR SIMPLES - 01 TECLA</t>
  </si>
  <si>
    <t>INTERRUPTOR SIMPLES - 03 TECLAS</t>
  </si>
  <si>
    <t>74.131/006</t>
  </si>
  <si>
    <t>DISJUNTOR UNIPOLAR TERMOMAGNÉTICO DIN 10A</t>
  </si>
  <si>
    <t>74.130/001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</si>
  <si>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</si>
  <si>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</si>
  <si>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</si>
  <si>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</si>
  <si>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</si>
  <si>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</si>
  <si>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</si>
  <si>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</si>
  <si>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CAIXA DE INSPEÇÃO 60cm</t>
  </si>
  <si>
    <t>74.104/001</t>
  </si>
  <si>
    <t>TUBO PVC ESGOTO (DIÂMETRO 100 mm), inclusive conexões</t>
  </si>
  <si>
    <t>TUBO PVC ESGOTO (DIÂMETRO 50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</si>
  <si>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</si>
  <si>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</si>
  <si>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</si>
  <si>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</si>
  <si>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</si>
  <si>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</si>
  <si>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</si>
  <si>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</si>
  <si>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</si>
  <si>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</si>
  <si>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</si>
  <si>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</si>
  <si>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</si>
  <si>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</si>
  <si>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</si>
  <si>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</si>
  <si>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</si>
  <si>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</si>
  <si>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</si>
  <si>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</si>
  <si>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</si>
  <si>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</si>
  <si>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</si>
  <si>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</si>
  <si>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</si>
  <si>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</si>
  <si>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</si>
  <si>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</si>
  <si>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</si>
  <si>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</si>
  <si>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</si>
  <si>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</si>
  <si>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</si>
  <si>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ÁREA EXTERNA</t>
  </si>
  <si>
    <t>12.1</t>
  </si>
  <si>
    <t>12.2</t>
  </si>
  <si>
    <t>7.4</t>
  </si>
  <si>
    <t>MOLDURA DE GESSO PARA ARREMATE LAJE</t>
  </si>
  <si>
    <t>CPOS 222005</t>
  </si>
  <si>
    <t>CONSTRUÇÃO DA U.S.F. BELA VISTA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</si>
  <si>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</si>
  <si>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</si>
  <si>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</si>
  <si>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</si>
  <si>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DR. MAURÍCIO DIMAS COMISSO</t>
  </si>
  <si>
    <t>73.965/010</t>
  </si>
  <si>
    <t>EMBOÇO PAULISTA (cimento, cal e areia, traço 1:2:9)</t>
  </si>
  <si>
    <t>73.907/003</t>
  </si>
  <si>
    <t>ABERTURA DE VALAS  E BLOCOS - FUND. CONTRA BARRANCO</t>
  </si>
  <si>
    <t>LAJE PRÉ-MOLDADA B12 (c/ escoramento,capa,armação): COMPLETA</t>
  </si>
  <si>
    <t>TELHAMENTO EM FIBROCIMENTO - TIPO ONDULADA 6mm</t>
  </si>
  <si>
    <t>BACIA SANITÁRIA P.C.D., com válvula de descarga</t>
  </si>
  <si>
    <t>ASSENTO PLÁSTICO PARA BACIA SANITÁRIA P.C.D.</t>
  </si>
  <si>
    <t>CONCRETO FCK 25 Mpa, inclusive lançamento e adensamento</t>
  </si>
  <si>
    <t>74.138/003</t>
  </si>
  <si>
    <t>74.005/001</t>
  </si>
  <si>
    <t>COMPACTAÇÃO MECANIZADA, SEM CONTROLE</t>
  </si>
  <si>
    <t>LATEX ACRÍLICO, COM FUNDO SELADOR</t>
  </si>
  <si>
    <t>quantidades</t>
  </si>
  <si>
    <t>ESTRUTURA PONTALETADA PARA TELHA ONDULADA</t>
  </si>
  <si>
    <t>VALORES (R$)</t>
  </si>
  <si>
    <t>12.1.1</t>
  </si>
  <si>
    <t>12.1.2</t>
  </si>
  <si>
    <t>12.2.1</t>
  </si>
  <si>
    <t>12.2.2</t>
  </si>
  <si>
    <t>JARDINAGEM</t>
  </si>
  <si>
    <t>INSTALAÇÕES ESPECIAIS PARA P.C.D.</t>
  </si>
  <si>
    <t>11.2.1</t>
  </si>
  <si>
    <t>11.1.2</t>
  </si>
  <si>
    <t>11.1.3</t>
  </si>
  <si>
    <t>11.1.4</t>
  </si>
  <si>
    <t>11.1.5</t>
  </si>
  <si>
    <t>11.1.6</t>
  </si>
  <si>
    <t>11.1.7</t>
  </si>
  <si>
    <t>11.1.8</t>
  </si>
  <si>
    <t>11.1.10</t>
  </si>
  <si>
    <t>11.2.2</t>
  </si>
  <si>
    <t>11.2.3</t>
  </si>
  <si>
    <t>CPOS 300103</t>
  </si>
  <si>
    <t>CPOS 300105</t>
  </si>
  <si>
    <t>CPOS 300113</t>
  </si>
  <si>
    <t>CPOS 300102</t>
  </si>
  <si>
    <t>ESQUADRIAS DE MADEIRA</t>
  </si>
  <si>
    <t>ESQUADRIAS DE FERRO</t>
  </si>
  <si>
    <t>4.1.1</t>
  </si>
  <si>
    <t>4.1.2</t>
  </si>
  <si>
    <t>cpos260206/ 282060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</si>
  <si>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</si>
  <si>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</si>
  <si>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</si>
  <si>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</si>
  <si>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</si>
  <si>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</si>
  <si>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</si>
  <si>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</si>
  <si>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</si>
  <si>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</si>
  <si>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</si>
  <si>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</si>
  <si>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</si>
  <si>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</si>
  <si>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</si>
  <si>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</si>
  <si>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</si>
  <si>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</si>
  <si>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</si>
  <si>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</si>
  <si>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</si>
  <si>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</si>
  <si>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</si>
  <si>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</si>
  <si>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</si>
  <si>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</si>
  <si>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</si>
  <si>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</si>
  <si>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</si>
  <si>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>ESTACA ESCAV.MECAN. (D=25cm),c/ escav,armação,concreto: COMPLETA</t>
  </si>
  <si>
    <t>88485-88489</t>
  </si>
  <si>
    <t>LAVATÓRIO LOUÇA COM COLUNA SUSPENSA, incluso válvula,sifão,engate</t>
  </si>
  <si>
    <t>PISO CERÂMICO (45x45cm), PEI-5, c/ cimento-cola</t>
  </si>
  <si>
    <t>ENG° RÓBISON GOMES DA SILVA</t>
  </si>
  <si>
    <t xml:space="preserve">AUTOR DO ORÇAMENTO </t>
  </si>
  <si>
    <t>CPOS 170102</t>
  </si>
  <si>
    <t>CPOS 480208</t>
  </si>
  <si>
    <t>RESERVATÓRIO DE  FIBRA DE VIDRO- CAP. 1.500 L, C/ COLOCAÇÃO</t>
  </si>
  <si>
    <t>cpos300801-S.40729</t>
  </si>
  <si>
    <t>2.6</t>
  </si>
  <si>
    <t>AÇO CA50A (TAXA 60kg/m2)</t>
  </si>
  <si>
    <t>VIDROS</t>
  </si>
  <si>
    <t>VIDRO CANELADO</t>
  </si>
  <si>
    <t>CPOS 260123</t>
  </si>
  <si>
    <t>PISO CIMENTADO: ENTORNO DA EDIFICAÇÃO E CALÇADA</t>
  </si>
  <si>
    <t>TOTAL ITEM 12</t>
  </si>
  <si>
    <t>12.5</t>
  </si>
  <si>
    <t>TOTAL GERAL (COM BDI)</t>
  </si>
  <si>
    <t>TOTAL GERAL (SEM BDI) (R$)</t>
  </si>
  <si>
    <t>BARRA RETA P/ P.C.D., EM TUBO AÇO INOXIDÁVEL 1 1/2´ x 800 mm</t>
  </si>
  <si>
    <t>BARRA PROTEÇÃO LAVAT. P.C.D., EM TUBO ALUMÍNIO C/ PINT.EPÓXI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</si>
  <si>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CENTRO</t>
    </r>
  </si>
  <si>
    <r>
      <t xml:space="preserve">LOCAL: </t>
    </r>
    <r>
      <rPr>
        <sz val="10"/>
        <rFont val="Times New Roman"/>
        <family val="1"/>
      </rPr>
      <t>SANTO ANTONIO DE POSSE - SP</t>
    </r>
  </si>
  <si>
    <t>CONSTRUÇÃO DA U.B.S. CENTRO</t>
  </si>
  <si>
    <t>INSTALAÇÕES ELÉTRICAS - MATERIAL E M.OBRA</t>
  </si>
  <si>
    <t>INSTALAÇÕES HIDRÁULICAS - MATERIAL E M.OBRA</t>
  </si>
  <si>
    <t>PISO CIMENTADO</t>
  </si>
  <si>
    <t xml:space="preserve">           TOTAL GERAL SEM BDI(R$)</t>
  </si>
  <si>
    <t>2.7</t>
  </si>
  <si>
    <t>CPOS 061104</t>
  </si>
  <si>
    <t>REATERRO APILOADO INTERNO COM COMPATAÇÃO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</si>
  <si>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</si>
  <si>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</si>
  <si>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</si>
  <si>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CANTONEIRA ALUMÍNIO P/ ARREMATE AZULEJOS (COR BRANCA)</t>
  </si>
  <si>
    <t>73.908/002</t>
  </si>
  <si>
    <t>12.6</t>
  </si>
  <si>
    <t>PLANTIO DE GRAMA - ESPÉCIE "ESMERALDA" (inclusive talude)</t>
  </si>
  <si>
    <t xml:space="preserve">           TOTAL GERAL COM BDI (R$)</t>
  </si>
  <si>
    <t>LOCAL: RESSACA</t>
  </si>
  <si>
    <t>Armadura em barra de aço CA-50 (A ou B) fyk= 500 MPa</t>
  </si>
  <si>
    <t>CPOS 100104</t>
  </si>
  <si>
    <t>DATA REFERÊNCIA: TABELA SINAPI 12/2015 (desonerada) / BOLETIM CPOS 166</t>
  </si>
  <si>
    <t>ALVENARIA DE EMBASAMENTO EM TIJOLOS CER. MACICOS 5X10X20CM  h=20cm</t>
  </si>
  <si>
    <t xml:space="preserve">ALVENARIA BLOCO CERÂMICO ESTRUTURAL-normatizado (14x19x29cm) </t>
  </si>
  <si>
    <t>CPOS 230205</t>
  </si>
  <si>
    <t>CPOS 230204</t>
  </si>
  <si>
    <t>CPOS 240204</t>
  </si>
  <si>
    <t>P1: CONJ. VIDRO TEMPERADO CORRER/FIXO(10mm): (3,50x2,10=7,35m)</t>
  </si>
  <si>
    <t>PORTÃO E GRADIL SOB MEDIDA (3,55x2,00m)</t>
  </si>
  <si>
    <t>JANELA BASCULANTE SOB MEDIDA</t>
  </si>
  <si>
    <t>Telhamento chapa aço pré-pintada, trapezoidal, esp.0,80mm e alt.100mm - sanduíche</t>
  </si>
  <si>
    <t>Telhamento chapa aço pré-pintada, trapezoidal, esp.0,80mm e alt.100mm - comum</t>
  </si>
  <si>
    <t>6.3</t>
  </si>
  <si>
    <t>6.8</t>
  </si>
  <si>
    <t>CPOS 161307</t>
  </si>
  <si>
    <t>CPOS 161206</t>
  </si>
  <si>
    <t>6.9</t>
  </si>
  <si>
    <t>Fornecimento e montagem de estrutura em aço ASTM-A36</t>
  </si>
  <si>
    <t>Pintura esmalte alquídico em estrutura metálica de sustentação</t>
  </si>
  <si>
    <t>CPOS 150303</t>
  </si>
  <si>
    <t>CPOS 330714</t>
  </si>
  <si>
    <t>6.10</t>
  </si>
  <si>
    <t>Rejuntamento de piso cerâmico, com argamassa industrializada para rejunte</t>
  </si>
  <si>
    <t>CPOS 180641</t>
  </si>
  <si>
    <t>Rejuntamento de rodapé cerâmico</t>
  </si>
  <si>
    <t>CPOS 180651</t>
  </si>
  <si>
    <t>BARRA APOIO 90° P.C.D., TUBO AÇO INOXIDÁVEL 1 1/2´x800x800mm</t>
  </si>
  <si>
    <t>BARRA RETA P/ P.C.D., EM TUBO AÇO INOXIDÁVEL 1 1/2´ x 500 mm</t>
  </si>
  <si>
    <t>11.1.1</t>
  </si>
  <si>
    <t>Eletroduto corrugado em polietileno de alta densidade, DN= 50 mm, c/acessórios</t>
  </si>
  <si>
    <t>Quadro distribuição universal de embutir, p/ disjuntores 70 DIN / 50 Bolt-on</t>
  </si>
  <si>
    <t>un</t>
  </si>
  <si>
    <t>Disjuntor termomagnético, bipolar 220/380 V, corrente de 10 A até 50 A</t>
  </si>
  <si>
    <t>Disjuntor termomagnético, tripolar 220/380 V, corrente de 60 A até 100 A</t>
  </si>
  <si>
    <t>Haste de aterramento de 3/4´ x 3,00 m</t>
  </si>
  <si>
    <t>Conector cabo/haste de 3/4´</t>
  </si>
  <si>
    <t>Caixa inspeção do terra cilíndrica em PVC rígido, diâmetro 300 mm - h= 400 mm</t>
  </si>
  <si>
    <t>Cabo de cobre nu, têmpera mole, classe 2, de 50 mm²</t>
  </si>
  <si>
    <t>Cabo de cobre de 50 mm², isolamento 750 V - isolação em PVC 70°C</t>
  </si>
  <si>
    <t>Eletroduto de PVC corrugado flexível leve, diâmetro externo de 32 mm</t>
  </si>
  <si>
    <t>Cabo de cobre de 2,5 mm², isolamento 750 V - isolação em PVC 70°C</t>
  </si>
  <si>
    <t>Cabo de cobre de 6 mm², isolamento 750 V - isolação em PVC 70°C</t>
  </si>
  <si>
    <t>Caixa em PVC de 4´ x 2´</t>
  </si>
  <si>
    <t>Tomada 2P+T de 10 A - 250 V, completa</t>
  </si>
  <si>
    <t>cj</t>
  </si>
  <si>
    <t>Interruptor com 1 tecla simples e placa</t>
  </si>
  <si>
    <t>Luminária sobrepor em calha fechada p/ 2 lâmpadas fluorescentes 32/36W</t>
  </si>
  <si>
    <t>Reator eletrônico, alto fator potência,part.instantânea, p/ 2 lâmp.fluorescentes 32W</t>
  </si>
  <si>
    <t>Lâmpada fluorescente tubular, base bipino bilateral de 32 W</t>
  </si>
  <si>
    <t>Refletor com alojamento, uso externo, vapor metálico 250w</t>
  </si>
  <si>
    <t>Reator para lâmpada vapor metálico 250w</t>
  </si>
  <si>
    <t>Lâmpada vapor metálico 250w</t>
  </si>
  <si>
    <t>CPOS 381302</t>
  </si>
  <si>
    <t>CPOS 370325</t>
  </si>
  <si>
    <t>CPOS 371363</t>
  </si>
  <si>
    <t>CPOS 371366</t>
  </si>
  <si>
    <t>CPOS 420519</t>
  </si>
  <si>
    <t>CPOS 420511</t>
  </si>
  <si>
    <t>CPOS 420532</t>
  </si>
  <si>
    <t>CPOS 390408</t>
  </si>
  <si>
    <t>CPOS 390208</t>
  </si>
  <si>
    <t>CPOS 381904</t>
  </si>
  <si>
    <t>CPOS 390216</t>
  </si>
  <si>
    <t>CPOS 390203</t>
  </si>
  <si>
    <t>CPOS 400701</t>
  </si>
  <si>
    <t>CPOS 411409</t>
  </si>
  <si>
    <t>CPOS 400502</t>
  </si>
  <si>
    <t>CPOS 410975</t>
  </si>
  <si>
    <t>CPOS 410707</t>
  </si>
  <si>
    <t>CPOS 411205</t>
  </si>
  <si>
    <t>CPOS 410845</t>
  </si>
  <si>
    <t>CPOS 410552</t>
  </si>
  <si>
    <t>4.2.1</t>
  </si>
  <si>
    <t>4.2.2</t>
  </si>
  <si>
    <t>4.2.3</t>
  </si>
  <si>
    <t>7.5</t>
  </si>
  <si>
    <t>9.6</t>
  </si>
  <si>
    <t>9.7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</si>
  <si>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</si>
  <si>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</si>
  <si>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</si>
  <si>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</si>
  <si>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</si>
  <si>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</si>
  <si>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</si>
  <si>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</si>
  <si>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</si>
  <si>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</si>
  <si>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</si>
  <si>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</si>
  <si>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</si>
  <si>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</si>
  <si>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</si>
  <si>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</si>
  <si>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</si>
  <si>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</si>
  <si>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</si>
  <si>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</si>
  <si>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</si>
  <si>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PORTA MADEIRA LISA COMPLETA (0,80x2,10m) (A=1,68m2)</t>
  </si>
  <si>
    <t>PORTA MADEIRA LISA COMPLETA (0,90x2,10m) (A=1,89m2)</t>
  </si>
  <si>
    <t>10.1.22</t>
  </si>
  <si>
    <t>10.1.23</t>
  </si>
  <si>
    <t>Santo Antonio de Posse, 07 de março de 2016.</t>
  </si>
  <si>
    <t>1.6</t>
  </si>
  <si>
    <t>11.1.9</t>
  </si>
  <si>
    <t>74.209/001</t>
  </si>
  <si>
    <t>PLACA DE OBRA, PADRÃO GOVERNO FEDERAL (2,4mX1,50)</t>
  </si>
  <si>
    <t>CPOS 240103</t>
  </si>
  <si>
    <t>ESQUADRIAS DE MADEIRA E FERRO</t>
  </si>
  <si>
    <t>AMPLIAÇÃO DA U.B.S. RESSACA</t>
  </si>
  <si>
    <t>OBRA: AMPLIAÇÃO DA U.B.S. DR. PAULO MARUM</t>
  </si>
  <si>
    <r>
      <t xml:space="preserve"> OBRA:</t>
    </r>
    <r>
      <rPr>
        <sz val="10"/>
        <rFont val="Times New Roman"/>
        <family val="1"/>
      </rPr>
      <t xml:space="preserve"> AMPLIAÇÃO DA U.B.S. DR. PAULO MARUM</t>
    </r>
  </si>
  <si>
    <t>(90 DIAS)</t>
  </si>
  <si>
    <t>BDI ADOTADO= 18,4%</t>
  </si>
  <si>
    <t>B.D.I.ADOTADO : 18,4%</t>
  </si>
  <si>
    <t xml:space="preserve">          BDI 18,4% (R$)</t>
  </si>
  <si>
    <t>BDI ADOTADO: 18,4%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</si>
</sst>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Arial"/>
      <family val="2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63" applyFont="1" applyAlignment="1">
      <alignment/>
    </xf>
    <xf numFmtId="0" fontId="5" fillId="0" borderId="0" xfId="0" applyFont="1" applyAlignment="1">
      <alignment/>
    </xf>
    <xf numFmtId="171" fontId="4" fillId="0" borderId="10" xfId="63" applyFont="1" applyBorder="1" applyAlignment="1">
      <alignment horizontal="center" vertical="center"/>
    </xf>
    <xf numFmtId="171" fontId="4" fillId="0" borderId="0" xfId="63" applyFont="1" applyBorder="1" applyAlignment="1">
      <alignment horizontal="center" vertical="center"/>
    </xf>
    <xf numFmtId="171" fontId="4" fillId="0" borderId="11" xfId="63" applyFont="1" applyBorder="1" applyAlignment="1">
      <alignment horizontal="center" vertical="center"/>
    </xf>
    <xf numFmtId="171" fontId="6" fillId="0" borderId="0" xfId="63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63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2" fillId="0" borderId="16" xfId="63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71" fontId="2" fillId="0" borderId="16" xfId="63" applyFont="1" applyBorder="1" applyAlignment="1">
      <alignment/>
    </xf>
    <xf numFmtId="171" fontId="2" fillId="0" borderId="17" xfId="63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171" fontId="2" fillId="0" borderId="20" xfId="63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1" fontId="2" fillId="0" borderId="20" xfId="63" applyFont="1" applyFill="1" applyBorder="1" applyAlignment="1">
      <alignment/>
    </xf>
    <xf numFmtId="171" fontId="7" fillId="33" borderId="21" xfId="63" applyFont="1" applyFill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171" fontId="2" fillId="0" borderId="22" xfId="63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71" fontId="2" fillId="0" borderId="22" xfId="63" applyFont="1" applyBorder="1" applyAlignment="1">
      <alignment/>
    </xf>
    <xf numFmtId="171" fontId="2" fillId="0" borderId="23" xfId="63" applyFont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2" fillId="0" borderId="20" xfId="63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1" fontId="2" fillId="0" borderId="20" xfId="63" applyFont="1" applyBorder="1" applyAlignment="1">
      <alignment/>
    </xf>
    <xf numFmtId="0" fontId="2" fillId="0" borderId="15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1" fontId="2" fillId="0" borderId="16" xfId="63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1" fontId="2" fillId="0" borderId="17" xfId="63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2" fillId="0" borderId="16" xfId="63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63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63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171" fontId="2" fillId="34" borderId="16" xfId="63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171" fontId="2" fillId="34" borderId="16" xfId="63" applyFont="1" applyFill="1" applyBorder="1" applyAlignment="1">
      <alignment/>
    </xf>
    <xf numFmtId="171" fontId="2" fillId="34" borderId="17" xfId="63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171" fontId="7" fillId="35" borderId="26" xfId="63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171" fontId="2" fillId="35" borderId="27" xfId="63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171" fontId="2" fillId="35" borderId="29" xfId="63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171" fontId="2" fillId="34" borderId="29" xfId="63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/>
    </xf>
    <xf numFmtId="171" fontId="2" fillId="34" borderId="29" xfId="63" applyFont="1" applyFill="1" applyBorder="1" applyAlignment="1">
      <alignment/>
    </xf>
    <xf numFmtId="171" fontId="2" fillId="34" borderId="27" xfId="63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71" fontId="2" fillId="36" borderId="32" xfId="63" applyFont="1" applyFill="1" applyBorder="1" applyAlignment="1">
      <alignment/>
    </xf>
    <xf numFmtId="0" fontId="2" fillId="36" borderId="3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63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3" fillId="36" borderId="32" xfId="0" applyFont="1" applyFill="1" applyBorder="1" applyAlignment="1">
      <alignment horizontal="center"/>
    </xf>
    <xf numFmtId="171" fontId="7" fillId="36" borderId="12" xfId="63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172" fontId="8" fillId="36" borderId="34" xfId="0" applyNumberFormat="1" applyFont="1" applyFill="1" applyBorder="1" applyAlignment="1">
      <alignment/>
    </xf>
    <xf numFmtId="172" fontId="23" fillId="36" borderId="35" xfId="0" applyNumberFormat="1" applyFont="1" applyFill="1" applyBorder="1" applyAlignment="1">
      <alignment horizontal="center"/>
    </xf>
    <xf numFmtId="171" fontId="7" fillId="36" borderId="34" xfId="63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172" fontId="23" fillId="36" borderId="34" xfId="0" applyNumberFormat="1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171" fontId="4" fillId="0" borderId="34" xfId="63" applyFont="1" applyFill="1" applyBorder="1" applyAlignment="1">
      <alignment/>
    </xf>
    <xf numFmtId="0" fontId="6" fillId="0" borderId="34" xfId="0" applyNumberFormat="1" applyFont="1" applyFill="1" applyBorder="1" applyAlignment="1">
      <alignment horizontal="center"/>
    </xf>
    <xf numFmtId="39" fontId="7" fillId="36" borderId="36" xfId="0" applyNumberFormat="1" applyFont="1" applyFill="1" applyBorder="1" applyAlignment="1">
      <alignment horizontal="center" vertical="center"/>
    </xf>
    <xf numFmtId="4" fontId="23" fillId="36" borderId="34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71" fontId="9" fillId="34" borderId="16" xfId="63" applyFont="1" applyFill="1" applyBorder="1" applyAlignment="1">
      <alignment horizontal="right"/>
    </xf>
    <xf numFmtId="171" fontId="9" fillId="34" borderId="16" xfId="63" applyFont="1" applyFill="1" applyBorder="1" applyAlignment="1">
      <alignment horizontal="center"/>
    </xf>
    <xf numFmtId="39" fontId="2" fillId="34" borderId="16" xfId="0" applyNumberFormat="1" applyFont="1" applyFill="1" applyBorder="1" applyAlignment="1">
      <alignment/>
    </xf>
    <xf numFmtId="39" fontId="2" fillId="34" borderId="16" xfId="0" applyNumberFormat="1" applyFont="1" applyFill="1" applyBorder="1" applyAlignment="1">
      <alignment/>
    </xf>
    <xf numFmtId="171" fontId="2" fillId="0" borderId="22" xfId="63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hidden="1" locked="0"/>
    </xf>
    <xf numFmtId="0" fontId="4" fillId="0" borderId="37" xfId="0" applyNumberFormat="1" applyFont="1" applyFill="1" applyBorder="1" applyAlignment="1">
      <alignment horizontal="center"/>
    </xf>
    <xf numFmtId="4" fontId="23" fillId="0" borderId="38" xfId="0" applyNumberFormat="1" applyFont="1" applyFill="1" applyBorder="1" applyAlignment="1" applyProtection="1">
      <alignment/>
      <protection hidden="1" locked="0"/>
    </xf>
    <xf numFmtId="39" fontId="23" fillId="0" borderId="14" xfId="0" applyNumberFormat="1" applyFont="1" applyFill="1" applyBorder="1" applyAlignment="1" applyProtection="1">
      <alignment/>
      <protection hidden="1" locked="0"/>
    </xf>
    <xf numFmtId="0" fontId="2" fillId="0" borderId="39" xfId="0" applyFont="1" applyBorder="1" applyAlignment="1">
      <alignment/>
    </xf>
    <xf numFmtId="4" fontId="24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7" fillId="36" borderId="31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2" xfId="63" applyFont="1" applyFill="1" applyBorder="1" applyAlignment="1">
      <alignment horizontal="center"/>
    </xf>
    <xf numFmtId="171" fontId="7" fillId="36" borderId="11" xfId="63" applyFont="1" applyFill="1" applyBorder="1" applyAlignment="1">
      <alignment horizontal="center"/>
    </xf>
    <xf numFmtId="171" fontId="7" fillId="36" borderId="32" xfId="63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63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1" fontId="4" fillId="0" borderId="35" xfId="63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171" fontId="6" fillId="0" borderId="43" xfId="63" applyFont="1" applyFill="1" applyBorder="1" applyAlignment="1">
      <alignment horizontal="center"/>
    </xf>
    <xf numFmtId="39" fontId="7" fillId="36" borderId="44" xfId="0" applyNumberFormat="1" applyFont="1" applyFill="1" applyBorder="1" applyAlignment="1">
      <alignment horizontal="center" vertical="center"/>
    </xf>
    <xf numFmtId="39" fontId="7" fillId="36" borderId="45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46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7" xfId="0" applyNumberFormat="1" applyFont="1" applyFill="1" applyBorder="1" applyAlignment="1" applyProtection="1">
      <alignment/>
      <protection hidden="1" locked="0"/>
    </xf>
    <xf numFmtId="4" fontId="6" fillId="0" borderId="48" xfId="0" applyNumberFormat="1" applyFont="1" applyBorder="1" applyAlignment="1">
      <alignment/>
    </xf>
    <xf numFmtId="4" fontId="4" fillId="0" borderId="49" xfId="0" applyNumberFormat="1" applyFont="1" applyFill="1" applyBorder="1" applyAlignment="1" applyProtection="1">
      <alignment/>
      <protection hidden="1" locked="0"/>
    </xf>
    <xf numFmtId="4" fontId="4" fillId="0" borderId="50" xfId="0" applyNumberFormat="1" applyFont="1" applyBorder="1" applyAlignment="1">
      <alignment/>
    </xf>
    <xf numFmtId="171" fontId="3" fillId="36" borderId="0" xfId="63" applyFont="1" applyFill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71" fontId="2" fillId="0" borderId="52" xfId="63" applyFont="1" applyFill="1" applyBorder="1" applyAlignment="1">
      <alignment/>
    </xf>
    <xf numFmtId="171" fontId="7" fillId="0" borderId="52" xfId="63" applyFont="1" applyFill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9" fillId="0" borderId="29" xfId="0" applyFont="1" applyBorder="1" applyAlignment="1">
      <alignment/>
    </xf>
    <xf numFmtId="171" fontId="2" fillId="0" borderId="10" xfId="63" applyFont="1" applyBorder="1" applyAlignment="1">
      <alignment horizontal="center"/>
    </xf>
    <xf numFmtId="9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171" fontId="32" fillId="0" borderId="0" xfId="63" applyFont="1" applyAlignment="1">
      <alignment/>
    </xf>
    <xf numFmtId="39" fontId="2" fillId="34" borderId="53" xfId="0" applyNumberFormat="1" applyFont="1" applyFill="1" applyBorder="1" applyAlignment="1">
      <alignment/>
    </xf>
    <xf numFmtId="39" fontId="2" fillId="34" borderId="53" xfId="0" applyNumberFormat="1" applyFont="1" applyFill="1" applyBorder="1" applyAlignment="1">
      <alignment/>
    </xf>
    <xf numFmtId="4" fontId="23" fillId="34" borderId="5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5" xfId="0" applyFont="1" applyBorder="1" applyAlignment="1">
      <alignment/>
    </xf>
    <xf numFmtId="4" fontId="34" fillId="0" borderId="0" xfId="0" applyNumberFormat="1" applyFont="1" applyFill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171" fontId="2" fillId="35" borderId="30" xfId="63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57" xfId="63" applyFont="1" applyFill="1" applyBorder="1" applyAlignment="1">
      <alignment/>
    </xf>
    <xf numFmtId="171" fontId="2" fillId="0" borderId="22" xfId="63" applyFont="1" applyFill="1" applyBorder="1" applyAlignment="1">
      <alignment/>
    </xf>
    <xf numFmtId="0" fontId="9" fillId="0" borderId="30" xfId="0" applyFont="1" applyBorder="1" applyAlignment="1">
      <alignment/>
    </xf>
    <xf numFmtId="171" fontId="2" fillId="35" borderId="29" xfId="63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9" fontId="35" fillId="0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39" fontId="2" fillId="0" borderId="16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171" fontId="9" fillId="0" borderId="16" xfId="63" applyFont="1" applyFill="1" applyBorder="1" applyAlignment="1">
      <alignment horizontal="right"/>
    </xf>
    <xf numFmtId="171" fontId="9" fillId="0" borderId="16" xfId="63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171" fontId="2" fillId="0" borderId="59" xfId="63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39" fontId="2" fillId="0" borderId="59" xfId="0" applyNumberFormat="1" applyFont="1" applyFill="1" applyBorder="1" applyAlignment="1">
      <alignment/>
    </xf>
    <xf numFmtId="171" fontId="2" fillId="0" borderId="53" xfId="63" applyFont="1" applyFill="1" applyBorder="1" applyAlignment="1">
      <alignment/>
    </xf>
    <xf numFmtId="171" fontId="2" fillId="0" borderId="53" xfId="63" applyFont="1" applyFill="1" applyBorder="1" applyAlignment="1">
      <alignment horizontal="right"/>
    </xf>
    <xf numFmtId="171" fontId="9" fillId="0" borderId="53" xfId="63" applyFont="1" applyFill="1" applyBorder="1" applyAlignment="1">
      <alignment horizontal="right"/>
    </xf>
    <xf numFmtId="171" fontId="9" fillId="34" borderId="53" xfId="63" applyFont="1" applyFill="1" applyBorder="1" applyAlignment="1">
      <alignment horizontal="right"/>
    </xf>
    <xf numFmtId="171" fontId="2" fillId="0" borderId="53" xfId="63" applyFont="1" applyBorder="1" applyAlignment="1">
      <alignment horizontal="right"/>
    </xf>
    <xf numFmtId="171" fontId="2" fillId="34" borderId="53" xfId="63" applyFont="1" applyFill="1" applyBorder="1" applyAlignment="1">
      <alignment horizontal="right"/>
    </xf>
    <xf numFmtId="171" fontId="2" fillId="0" borderId="60" xfId="63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39" fontId="2" fillId="0" borderId="53" xfId="0" applyNumberFormat="1" applyFont="1" applyFill="1" applyBorder="1" applyAlignment="1">
      <alignment/>
    </xf>
    <xf numFmtId="4" fontId="23" fillId="0" borderId="54" xfId="0" applyNumberFormat="1" applyFont="1" applyFill="1" applyBorder="1" applyAlignment="1">
      <alignment/>
    </xf>
    <xf numFmtId="4" fontId="23" fillId="0" borderId="50" xfId="0" applyNumberFormat="1" applyFont="1" applyFill="1" applyBorder="1" applyAlignment="1">
      <alignment/>
    </xf>
    <xf numFmtId="171" fontId="6" fillId="0" borderId="10" xfId="63" applyFont="1" applyFill="1" applyBorder="1" applyAlignment="1">
      <alignment horizontal="center"/>
    </xf>
    <xf numFmtId="39" fontId="7" fillId="36" borderId="61" xfId="0" applyNumberFormat="1" applyFont="1" applyFill="1" applyBorder="1" applyAlignment="1">
      <alignment horizontal="center" vertical="center"/>
    </xf>
    <xf numFmtId="171" fontId="2" fillId="0" borderId="15" xfId="63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0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2" fillId="0" borderId="58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171" fontId="9" fillId="33" borderId="16" xfId="63" applyFont="1" applyFill="1" applyBorder="1" applyAlignment="1">
      <alignment horizontal="right"/>
    </xf>
    <xf numFmtId="171" fontId="9" fillId="33" borderId="16" xfId="63" applyFont="1" applyFill="1" applyBorder="1" applyAlignment="1">
      <alignment horizontal="center"/>
    </xf>
    <xf numFmtId="171" fontId="9" fillId="33" borderId="53" xfId="63" applyFont="1" applyFill="1" applyBorder="1" applyAlignment="1">
      <alignment horizontal="right"/>
    </xf>
    <xf numFmtId="39" fontId="2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39" fontId="2" fillId="33" borderId="53" xfId="0" applyNumberFormat="1" applyFont="1" applyFill="1" applyBorder="1" applyAlignment="1">
      <alignment/>
    </xf>
    <xf numFmtId="4" fontId="23" fillId="33" borderId="54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6" fillId="0" borderId="5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1" fontId="2" fillId="32" borderId="16" xfId="63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8" fillId="32" borderId="16" xfId="0" applyFont="1" applyFill="1" applyBorder="1" applyAlignment="1">
      <alignment horizontal="center"/>
    </xf>
    <xf numFmtId="171" fontId="2" fillId="32" borderId="16" xfId="63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171" fontId="2" fillId="32" borderId="17" xfId="63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3" fillId="0" borderId="0" xfId="0" applyFont="1" applyAlignment="1">
      <alignment/>
    </xf>
    <xf numFmtId="4" fontId="34" fillId="9" borderId="0" xfId="0" applyNumberFormat="1" applyFont="1" applyFill="1" applyAlignment="1">
      <alignment horizontal="center"/>
    </xf>
    <xf numFmtId="4" fontId="16" fillId="0" borderId="22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171" fontId="7" fillId="0" borderId="16" xfId="63" applyFont="1" applyFill="1" applyBorder="1" applyAlignment="1">
      <alignment/>
    </xf>
    <xf numFmtId="171" fontId="7" fillId="37" borderId="21" xfId="63" applyFont="1" applyFill="1" applyBorder="1" applyAlignment="1">
      <alignment/>
    </xf>
    <xf numFmtId="171" fontId="4" fillId="0" borderId="10" xfId="63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1" fontId="7" fillId="0" borderId="14" xfId="63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171" fontId="7" fillId="38" borderId="14" xfId="63" applyFont="1" applyFill="1" applyBorder="1" applyAlignment="1">
      <alignment/>
    </xf>
    <xf numFmtId="0" fontId="7" fillId="37" borderId="18" xfId="0" applyFont="1" applyFill="1" applyBorder="1" applyAlignment="1">
      <alignment horizontal="center"/>
    </xf>
    <xf numFmtId="171" fontId="7" fillId="37" borderId="14" xfId="63" applyFont="1" applyFill="1" applyBorder="1" applyAlignment="1">
      <alignment/>
    </xf>
    <xf numFmtId="0" fontId="8" fillId="38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37" borderId="62" xfId="0" applyFont="1" applyFill="1" applyBorder="1" applyAlignment="1">
      <alignment horizontal="center"/>
    </xf>
    <xf numFmtId="171" fontId="7" fillId="38" borderId="52" xfId="63" applyFont="1" applyFill="1" applyBorder="1" applyAlignment="1">
      <alignment/>
    </xf>
    <xf numFmtId="171" fontId="7" fillId="37" borderId="52" xfId="63" applyFont="1" applyFill="1" applyBorder="1" applyAlignment="1">
      <alignment/>
    </xf>
    <xf numFmtId="0" fontId="8" fillId="38" borderId="52" xfId="0" applyFont="1" applyFill="1" applyBorder="1" applyAlignment="1">
      <alignment horizontal="center"/>
    </xf>
    <xf numFmtId="0" fontId="7" fillId="38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0" fontId="7" fillId="37" borderId="52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6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71" fontId="2" fillId="0" borderId="64" xfId="63" applyFont="1" applyFill="1" applyBorder="1" applyAlignment="1">
      <alignment/>
    </xf>
    <xf numFmtId="39" fontId="2" fillId="0" borderId="63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39" fontId="2" fillId="0" borderId="64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0" fontId="36" fillId="0" borderId="0" xfId="0" applyFont="1" applyAlignment="1">
      <alignment/>
    </xf>
    <xf numFmtId="39" fontId="2" fillId="39" borderId="64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0" borderId="16" xfId="63" applyFont="1" applyFill="1" applyBorder="1" applyAlignment="1">
      <alignment/>
    </xf>
    <xf numFmtId="171" fontId="2" fillId="40" borderId="16" xfId="63" applyFont="1" applyFill="1" applyBorder="1" applyAlignment="1">
      <alignment horizontal="right"/>
    </xf>
    <xf numFmtId="3" fontId="10" fillId="0" borderId="6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49" fontId="22" fillId="0" borderId="16" xfId="0" applyNumberFormat="1" applyFont="1" applyBorder="1" applyAlignment="1">
      <alignment horizontal="center" vertical="center"/>
    </xf>
    <xf numFmtId="171" fontId="2" fillId="0" borderId="16" xfId="63" applyFont="1" applyBorder="1" applyAlignment="1">
      <alignment horizontal="right" vertical="center"/>
    </xf>
    <xf numFmtId="0" fontId="0" fillId="0" borderId="16" xfId="0" applyFill="1" applyBorder="1" applyAlignment="1">
      <alignment wrapText="1"/>
    </xf>
    <xf numFmtId="49" fontId="22" fillId="0" borderId="16" xfId="0" applyNumberFormat="1" applyFont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171" fontId="2" fillId="0" borderId="16" xfId="63" applyFont="1" applyFill="1" applyBorder="1" applyAlignment="1">
      <alignment vertical="center"/>
    </xf>
    <xf numFmtId="171" fontId="2" fillId="0" borderId="17" xfId="63" applyFont="1" applyBorder="1" applyAlignment="1">
      <alignment vertical="center"/>
    </xf>
    <xf numFmtId="4" fontId="8" fillId="0" borderId="16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wrapText="1"/>
    </xf>
    <xf numFmtId="0" fontId="0" fillId="0" borderId="16" xfId="0" applyFont="1" applyBorder="1" applyAlignment="1">
      <alignment horizontal="center"/>
    </xf>
    <xf numFmtId="2" fontId="37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71" fontId="2" fillId="0" borderId="22" xfId="63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71" fontId="2" fillId="0" borderId="22" xfId="63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38" fillId="0" borderId="0" xfId="0" applyNumberFormat="1" applyFont="1" applyBorder="1" applyAlignment="1">
      <alignment/>
    </xf>
    <xf numFmtId="39" fontId="2" fillId="23" borderId="15" xfId="0" applyNumberFormat="1" applyFont="1" applyFill="1" applyBorder="1" applyAlignment="1">
      <alignment/>
    </xf>
    <xf numFmtId="39" fontId="2" fillId="23" borderId="16" xfId="0" applyNumberFormat="1" applyFont="1" applyFill="1" applyBorder="1" applyAlignment="1">
      <alignment/>
    </xf>
    <xf numFmtId="39" fontId="2" fillId="23" borderId="53" xfId="0" applyNumberFormat="1" applyFont="1" applyFill="1" applyBorder="1" applyAlignment="1">
      <alignment/>
    </xf>
    <xf numFmtId="39" fontId="2" fillId="23" borderId="15" xfId="0" applyNumberFormat="1" applyFont="1" applyFill="1" applyBorder="1" applyAlignment="1">
      <alignment/>
    </xf>
    <xf numFmtId="39" fontId="33" fillId="23" borderId="16" xfId="0" applyNumberFormat="1" applyFont="1" applyFill="1" applyBorder="1" applyAlignment="1">
      <alignment/>
    </xf>
    <xf numFmtId="39" fontId="2" fillId="23" borderId="60" xfId="0" applyNumberFormat="1" applyFont="1" applyFill="1" applyBorder="1" applyAlignment="1">
      <alignment/>
    </xf>
    <xf numFmtId="39" fontId="7" fillId="0" borderId="40" xfId="0" applyNumberFormat="1" applyFont="1" applyBorder="1" applyAlignment="1">
      <alignment/>
    </xf>
    <xf numFmtId="39" fontId="7" fillId="0" borderId="67" xfId="0" applyNumberFormat="1" applyFont="1" applyBorder="1" applyAlignment="1">
      <alignment/>
    </xf>
    <xf numFmtId="39" fontId="7" fillId="0" borderId="33" xfId="0" applyNumberFormat="1" applyFont="1" applyBorder="1" applyAlignment="1">
      <alignment/>
    </xf>
    <xf numFmtId="171" fontId="4" fillId="0" borderId="10" xfId="63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1" fontId="2" fillId="0" borderId="22" xfId="63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1" fontId="2" fillId="0" borderId="23" xfId="63" applyFont="1" applyFill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71" fontId="3" fillId="36" borderId="0" xfId="63" applyFont="1" applyFill="1" applyBorder="1" applyAlignment="1">
      <alignment horizontal="center"/>
    </xf>
    <xf numFmtId="171" fontId="4" fillId="0" borderId="31" xfId="63" applyFont="1" applyBorder="1" applyAlignment="1">
      <alignment horizontal="center" vertical="center"/>
    </xf>
    <xf numFmtId="171" fontId="4" fillId="0" borderId="32" xfId="63" applyFont="1" applyBorder="1" applyAlignment="1">
      <alignment horizontal="center" vertical="center"/>
    </xf>
    <xf numFmtId="171" fontId="4" fillId="0" borderId="42" xfId="63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1" fontId="7" fillId="0" borderId="39" xfId="63" applyFont="1" applyBorder="1" applyAlignment="1">
      <alignment horizontal="center" vertical="center"/>
    </xf>
    <xf numFmtId="171" fontId="7" fillId="0" borderId="38" xfId="63" applyFont="1" applyBorder="1" applyAlignment="1">
      <alignment horizontal="center" vertical="center"/>
    </xf>
    <xf numFmtId="171" fontId="4" fillId="0" borderId="10" xfId="63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36" borderId="68" xfId="0" applyFont="1" applyFill="1" applyBorder="1" applyAlignment="1">
      <alignment horizontal="center"/>
    </xf>
    <xf numFmtId="0" fontId="21" fillId="36" borderId="69" xfId="0" applyFont="1" applyFill="1" applyBorder="1" applyAlignment="1">
      <alignment horizontal="center"/>
    </xf>
    <xf numFmtId="0" fontId="21" fillId="36" borderId="7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171" fontId="4" fillId="0" borderId="52" xfId="0" applyNumberFormat="1" applyFont="1" applyFill="1" applyBorder="1" applyAlignment="1">
      <alignment horizontal="center"/>
    </xf>
    <xf numFmtId="39" fontId="23" fillId="0" borderId="39" xfId="0" applyNumberFormat="1" applyFont="1" applyFill="1" applyBorder="1" applyAlignment="1" applyProtection="1">
      <alignment horizontal="center"/>
      <protection hidden="1" locked="0"/>
    </xf>
    <xf numFmtId="39" fontId="23" fillId="0" borderId="52" xfId="0" applyNumberFormat="1" applyFont="1" applyFill="1" applyBorder="1" applyAlignment="1" applyProtection="1">
      <alignment horizontal="center"/>
      <protection hidden="1" locked="0"/>
    </xf>
    <xf numFmtId="39" fontId="23" fillId="0" borderId="38" xfId="0" applyNumberFormat="1" applyFont="1" applyFill="1" applyBorder="1" applyAlignment="1" applyProtection="1">
      <alignment horizontal="center"/>
      <protection hidden="1" locked="0"/>
    </xf>
    <xf numFmtId="171" fontId="4" fillId="0" borderId="39" xfId="0" applyNumberFormat="1" applyFont="1" applyFill="1" applyBorder="1" applyAlignment="1">
      <alignment horizontal="center"/>
    </xf>
    <xf numFmtId="171" fontId="4" fillId="0" borderId="38" xfId="0" applyNumberFormat="1" applyFont="1" applyFill="1" applyBorder="1" applyAlignment="1">
      <alignment horizontal="center"/>
    </xf>
    <xf numFmtId="39" fontId="7" fillId="0" borderId="40" xfId="0" applyNumberFormat="1" applyFont="1" applyBorder="1" applyAlignment="1">
      <alignment horizontal="left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39" fontId="2" fillId="0" borderId="0" xfId="0" applyNumberFormat="1" applyFont="1" applyBorder="1" applyAlignment="1">
      <alignment horizontal="left"/>
    </xf>
    <xf numFmtId="39" fontId="7" fillId="0" borderId="71" xfId="0" applyNumberFormat="1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2" fillId="0" borderId="0" xfId="0" applyFont="1" applyAlignment="1">
      <alignment horizontal="center"/>
    </xf>
    <xf numFmtId="39" fontId="23" fillId="36" borderId="32" xfId="0" applyNumberFormat="1" applyFont="1" applyFill="1" applyBorder="1" applyAlignment="1">
      <alignment horizontal="center"/>
    </xf>
    <xf numFmtId="39" fontId="23" fillId="36" borderId="3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5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77" xfId="0" applyFont="1" applyBorder="1" applyAlignment="1">
      <alignment/>
    </xf>
    <xf numFmtId="39" fontId="7" fillId="0" borderId="41" xfId="0" applyNumberFormat="1" applyFont="1" applyBorder="1" applyAlignment="1">
      <alignment/>
    </xf>
    <xf numFmtId="0" fontId="22" fillId="0" borderId="78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2</xdr:col>
      <xdr:colOff>333375</xdr:colOff>
      <xdr:row>2</xdr:row>
      <xdr:rowOff>200025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5"/>
  <sheetViews>
    <sheetView showGridLines="0" view="pageBreakPreview" zoomScale="90" zoomScaleNormal="85" zoomScaleSheetLayoutView="90" zoomScalePageLayoutView="0" workbookViewId="0" topLeftCell="A126">
      <selection activeCell="D2" sqref="D2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59" t="s">
        <v>0</v>
      </c>
      <c r="C3" s="359"/>
      <c r="D3" s="359"/>
      <c r="E3" s="359"/>
      <c r="F3" s="359"/>
      <c r="G3" s="2"/>
    </row>
    <row r="4" spans="1:7" ht="12.75">
      <c r="A4" s="1"/>
      <c r="B4" s="359" t="s">
        <v>1</v>
      </c>
      <c r="C4" s="359"/>
      <c r="D4" s="359"/>
      <c r="E4" s="359"/>
      <c r="F4" s="359"/>
      <c r="G4" s="2"/>
    </row>
    <row r="5" spans="1:7" ht="14.25" thickBot="1">
      <c r="A5" s="1"/>
      <c r="B5" s="175"/>
      <c r="C5" s="175"/>
      <c r="D5" s="175"/>
      <c r="E5" s="175"/>
      <c r="F5" s="175"/>
      <c r="G5" s="190"/>
    </row>
    <row r="6" spans="1:8" ht="16.5" thickTop="1">
      <c r="A6" s="360" t="s">
        <v>2</v>
      </c>
      <c r="B6" s="361"/>
      <c r="C6" s="361"/>
      <c r="D6" s="361"/>
      <c r="E6" s="361"/>
      <c r="F6" s="361"/>
      <c r="G6" s="362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52" t="s">
        <v>375</v>
      </c>
      <c r="B8" s="353"/>
      <c r="C8" s="353"/>
      <c r="D8" s="353"/>
      <c r="E8" s="353"/>
      <c r="F8" s="354"/>
      <c r="G8" s="363"/>
      <c r="H8" s="3"/>
    </row>
    <row r="9" spans="1:8" ht="15.75">
      <c r="A9" s="368" t="s">
        <v>262</v>
      </c>
      <c r="B9" s="369"/>
      <c r="C9" s="369"/>
      <c r="D9" s="369"/>
      <c r="E9" s="354"/>
      <c r="F9" s="354"/>
      <c r="G9" s="6"/>
      <c r="H9" s="3"/>
    </row>
    <row r="10" spans="1:8" ht="13.5" customHeight="1">
      <c r="A10" s="352" t="s">
        <v>265</v>
      </c>
      <c r="B10" s="353"/>
      <c r="C10" s="353"/>
      <c r="D10" s="353"/>
      <c r="E10" s="354"/>
      <c r="F10" s="354"/>
      <c r="G10" s="6"/>
      <c r="H10" s="3"/>
    </row>
    <row r="11" spans="1:8" ht="13.5" customHeight="1" thickBot="1">
      <c r="A11" s="290" t="s">
        <v>379</v>
      </c>
      <c r="B11" s="7"/>
      <c r="C11" s="7"/>
      <c r="D11" s="5"/>
      <c r="E11" s="5"/>
      <c r="F11" s="5"/>
      <c r="G11" s="6"/>
      <c r="H11" s="136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66" t="s">
        <v>166</v>
      </c>
      <c r="G12" s="367"/>
      <c r="H12" s="136"/>
    </row>
    <row r="13" spans="1:8" ht="14.25" thickBot="1" thickTop="1">
      <c r="A13" s="9"/>
      <c r="B13" s="10"/>
      <c r="C13" s="9" t="s">
        <v>207</v>
      </c>
      <c r="D13" s="9"/>
      <c r="E13" s="9"/>
      <c r="F13" s="11" t="s">
        <v>8</v>
      </c>
      <c r="G13" s="11" t="s">
        <v>9</v>
      </c>
      <c r="H13" s="136"/>
    </row>
    <row r="14" spans="1:8" ht="19.5" customHeight="1" thickTop="1">
      <c r="A14" s="71"/>
      <c r="B14" s="72" t="s">
        <v>145</v>
      </c>
      <c r="C14" s="72"/>
      <c r="D14" s="73"/>
      <c r="E14" s="74"/>
      <c r="F14" s="73"/>
      <c r="G14" s="75"/>
      <c r="H14" s="136"/>
    </row>
    <row r="15" spans="1:8" ht="15" customHeight="1">
      <c r="A15" s="65">
        <v>1</v>
      </c>
      <c r="B15" s="66" t="s">
        <v>10</v>
      </c>
      <c r="C15" s="66"/>
      <c r="D15" s="67"/>
      <c r="E15" s="68"/>
      <c r="F15" s="69"/>
      <c r="G15" s="70"/>
      <c r="H15" s="136"/>
    </row>
    <row r="16" spans="1:8" ht="15" customHeight="1">
      <c r="A16" s="42" t="s">
        <v>11</v>
      </c>
      <c r="B16" s="341" t="s">
        <v>371</v>
      </c>
      <c r="C16" s="13" t="s">
        <v>370</v>
      </c>
      <c r="D16" s="50">
        <v>3.6</v>
      </c>
      <c r="E16" s="47" t="s">
        <v>12</v>
      </c>
      <c r="F16" s="46">
        <v>316.17</v>
      </c>
      <c r="G16" s="17">
        <f aca="true" t="shared" si="0" ref="G16:G21">D16*F16</f>
        <v>1138.212</v>
      </c>
      <c r="H16" s="136"/>
    </row>
    <row r="17" spans="1:8" ht="12.75" customHeight="1">
      <c r="A17" s="42" t="s">
        <v>13</v>
      </c>
      <c r="B17" s="18" t="s">
        <v>128</v>
      </c>
      <c r="C17" s="13" t="s">
        <v>126</v>
      </c>
      <c r="D17" s="14">
        <v>142</v>
      </c>
      <c r="E17" s="15" t="s">
        <v>12</v>
      </c>
      <c r="F17" s="16">
        <v>0.47</v>
      </c>
      <c r="G17" s="17">
        <f t="shared" si="0"/>
        <v>66.74</v>
      </c>
      <c r="H17" s="136"/>
    </row>
    <row r="18" spans="1:8" ht="12.75" customHeight="1">
      <c r="A18" s="42" t="s">
        <v>14</v>
      </c>
      <c r="B18" s="18" t="s">
        <v>215</v>
      </c>
      <c r="C18" s="13" t="s">
        <v>130</v>
      </c>
      <c r="D18" s="14">
        <v>71</v>
      </c>
      <c r="E18" s="15" t="s">
        <v>17</v>
      </c>
      <c r="F18" s="16">
        <v>5.08</v>
      </c>
      <c r="G18" s="17">
        <f t="shared" si="0"/>
        <v>360.68</v>
      </c>
      <c r="H18" s="136"/>
    </row>
    <row r="19" spans="1:8" ht="12.75" customHeight="1">
      <c r="A19" s="42" t="s">
        <v>16</v>
      </c>
      <c r="B19" s="18" t="s">
        <v>131</v>
      </c>
      <c r="C19" s="13" t="s">
        <v>132</v>
      </c>
      <c r="D19" s="14">
        <v>71</v>
      </c>
      <c r="E19" s="15" t="s">
        <v>17</v>
      </c>
      <c r="F19" s="16">
        <v>2.17</v>
      </c>
      <c r="G19" s="17">
        <f t="shared" si="0"/>
        <v>154.07</v>
      </c>
      <c r="H19" s="136"/>
    </row>
    <row r="20" spans="1:8" ht="12.75" customHeight="1">
      <c r="A20" s="42" t="s">
        <v>129</v>
      </c>
      <c r="B20" s="18" t="s">
        <v>162</v>
      </c>
      <c r="C20" s="13" t="s">
        <v>161</v>
      </c>
      <c r="D20" s="14">
        <v>71</v>
      </c>
      <c r="E20" s="15" t="s">
        <v>17</v>
      </c>
      <c r="F20" s="16">
        <v>4.02</v>
      </c>
      <c r="G20" s="17">
        <f t="shared" si="0"/>
        <v>285.41999999999996</v>
      </c>
      <c r="H20" s="136"/>
    </row>
    <row r="21" spans="1:8" ht="12.75" customHeight="1" thickBot="1">
      <c r="A21" s="42" t="s">
        <v>368</v>
      </c>
      <c r="B21" s="18" t="s">
        <v>15</v>
      </c>
      <c r="C21" s="13" t="s">
        <v>127</v>
      </c>
      <c r="D21" s="14">
        <v>73</v>
      </c>
      <c r="E21" s="15" t="s">
        <v>12</v>
      </c>
      <c r="F21" s="16">
        <v>4.52</v>
      </c>
      <c r="G21" s="17">
        <f t="shared" si="0"/>
        <v>329.96</v>
      </c>
      <c r="H21" s="137"/>
    </row>
    <row r="22" spans="1:8" ht="15" customHeight="1" thickBot="1" thickTop="1">
      <c r="A22" s="19"/>
      <c r="B22" s="20" t="s">
        <v>116</v>
      </c>
      <c r="C22" s="21"/>
      <c r="D22" s="22"/>
      <c r="E22" s="23"/>
      <c r="F22" s="24"/>
      <c r="G22" s="25">
        <f>SUM(G16:G21)</f>
        <v>2335.082</v>
      </c>
      <c r="H22" s="136"/>
    </row>
    <row r="23" spans="1:8" ht="15" customHeight="1" thickTop="1">
      <c r="A23" s="81">
        <v>2</v>
      </c>
      <c r="B23" s="82" t="s">
        <v>18</v>
      </c>
      <c r="C23" s="83"/>
      <c r="D23" s="84"/>
      <c r="E23" s="85"/>
      <c r="F23" s="86"/>
      <c r="G23" s="87"/>
      <c r="H23" s="136"/>
    </row>
    <row r="24" spans="1:8" ht="12.75" customHeight="1">
      <c r="A24" s="12" t="s">
        <v>19</v>
      </c>
      <c r="B24" s="26" t="s">
        <v>222</v>
      </c>
      <c r="C24" s="28">
        <v>90877</v>
      </c>
      <c r="D24" s="14">
        <v>108</v>
      </c>
      <c r="E24" s="15" t="s">
        <v>20</v>
      </c>
      <c r="F24" s="46">
        <v>29.19</v>
      </c>
      <c r="G24" s="17">
        <f aca="true" t="shared" si="1" ref="G24:G29">D24*F24</f>
        <v>3152.52</v>
      </c>
      <c r="H24" s="136"/>
    </row>
    <row r="25" spans="1:8" ht="12.75" customHeight="1">
      <c r="A25" s="12" t="s">
        <v>21</v>
      </c>
      <c r="B25" s="26" t="s">
        <v>154</v>
      </c>
      <c r="C25" s="28" t="s">
        <v>151</v>
      </c>
      <c r="D25" s="14">
        <v>3.36</v>
      </c>
      <c r="E25" s="15" t="s">
        <v>17</v>
      </c>
      <c r="F25" s="46">
        <v>49.76</v>
      </c>
      <c r="G25" s="17">
        <f t="shared" si="1"/>
        <v>167.19359999999998</v>
      </c>
      <c r="H25" s="138"/>
    </row>
    <row r="26" spans="1:8" ht="12.75" customHeight="1">
      <c r="A26" s="12" t="s">
        <v>22</v>
      </c>
      <c r="B26" s="26" t="s">
        <v>263</v>
      </c>
      <c r="C26" s="270" t="s">
        <v>264</v>
      </c>
      <c r="D26" s="14">
        <v>201.6</v>
      </c>
      <c r="E26" s="15" t="s">
        <v>24</v>
      </c>
      <c r="F26" s="16">
        <v>5.14</v>
      </c>
      <c r="G26" s="17">
        <f t="shared" si="1"/>
        <v>1036.224</v>
      </c>
      <c r="H26" s="189"/>
    </row>
    <row r="27" spans="1:8" ht="12.75" customHeight="1">
      <c r="A27" s="12" t="s">
        <v>25</v>
      </c>
      <c r="B27" s="26" t="s">
        <v>159</v>
      </c>
      <c r="C27" s="28" t="s">
        <v>160</v>
      </c>
      <c r="D27" s="14">
        <v>3.36</v>
      </c>
      <c r="E27" s="15" t="s">
        <v>17</v>
      </c>
      <c r="F27" s="16">
        <v>332.92</v>
      </c>
      <c r="G27" s="17">
        <f t="shared" si="1"/>
        <v>1118.6112</v>
      </c>
      <c r="H27" s="139"/>
    </row>
    <row r="28" spans="1:8" ht="12.75" customHeight="1">
      <c r="A28" s="12" t="s">
        <v>26</v>
      </c>
      <c r="B28" s="321" t="s">
        <v>266</v>
      </c>
      <c r="C28" s="320">
        <v>6110</v>
      </c>
      <c r="D28" s="31">
        <v>2.24</v>
      </c>
      <c r="E28" s="32" t="s">
        <v>17</v>
      </c>
      <c r="F28" s="33">
        <v>519.41</v>
      </c>
      <c r="G28" s="17">
        <f t="shared" si="1"/>
        <v>1163.4784</v>
      </c>
      <c r="H28" s="139"/>
    </row>
    <row r="29" spans="1:8" ht="12.75" customHeight="1">
      <c r="A29" s="12" t="s">
        <v>232</v>
      </c>
      <c r="B29" s="29" t="s">
        <v>27</v>
      </c>
      <c r="C29" s="30">
        <v>5968</v>
      </c>
      <c r="D29" s="31">
        <v>33.63</v>
      </c>
      <c r="E29" s="32" t="s">
        <v>12</v>
      </c>
      <c r="F29" s="33">
        <v>32.92</v>
      </c>
      <c r="G29" s="17">
        <f t="shared" si="1"/>
        <v>1107.0996000000002</v>
      </c>
      <c r="H29" s="137"/>
    </row>
    <row r="30" spans="1:8" ht="12.75" customHeight="1" thickBot="1">
      <c r="A30" s="12" t="s">
        <v>251</v>
      </c>
      <c r="B30" s="29" t="s">
        <v>253</v>
      </c>
      <c r="C30" s="270" t="s">
        <v>252</v>
      </c>
      <c r="D30" s="31">
        <v>14.6</v>
      </c>
      <c r="E30" s="32" t="s">
        <v>17</v>
      </c>
      <c r="F30" s="33">
        <v>10.57</v>
      </c>
      <c r="G30" s="17">
        <f>D30*F30</f>
        <v>154.322</v>
      </c>
      <c r="H30" s="137"/>
    </row>
    <row r="31" spans="1:8" ht="15" customHeight="1" thickBot="1" thickTop="1">
      <c r="A31" s="19"/>
      <c r="B31" s="20" t="s">
        <v>116</v>
      </c>
      <c r="C31" s="35"/>
      <c r="D31" s="22"/>
      <c r="E31" s="23"/>
      <c r="F31" s="24"/>
      <c r="G31" s="25">
        <f>SUM(G24:G30)</f>
        <v>7899.448800000001</v>
      </c>
      <c r="H31" s="136"/>
    </row>
    <row r="32" spans="1:8" ht="15" customHeight="1" thickTop="1">
      <c r="A32" s="81">
        <v>3</v>
      </c>
      <c r="B32" s="82" t="s">
        <v>28</v>
      </c>
      <c r="C32" s="83"/>
      <c r="D32" s="84"/>
      <c r="E32" s="85"/>
      <c r="F32" s="86"/>
      <c r="G32" s="87"/>
      <c r="H32" s="136"/>
    </row>
    <row r="33" spans="1:8" ht="12.75" customHeight="1">
      <c r="A33" s="12" t="s">
        <v>29</v>
      </c>
      <c r="B33" s="26" t="s">
        <v>267</v>
      </c>
      <c r="C33" s="28">
        <v>89294</v>
      </c>
      <c r="D33" s="14">
        <v>236.86</v>
      </c>
      <c r="E33" s="15" t="s">
        <v>12</v>
      </c>
      <c r="F33" s="46">
        <v>52.83</v>
      </c>
      <c r="G33" s="17">
        <f>D33*F33</f>
        <v>12513.3138</v>
      </c>
      <c r="H33" s="137"/>
    </row>
    <row r="34" spans="1:8" ht="12.75" customHeight="1">
      <c r="A34" s="12" t="s">
        <v>30</v>
      </c>
      <c r="B34" s="26" t="s">
        <v>233</v>
      </c>
      <c r="C34" s="28" t="s">
        <v>23</v>
      </c>
      <c r="D34" s="14">
        <v>101.7</v>
      </c>
      <c r="E34" s="15" t="s">
        <v>24</v>
      </c>
      <c r="F34" s="16">
        <v>7.54</v>
      </c>
      <c r="G34" s="17">
        <f>D34*F34</f>
        <v>766.818</v>
      </c>
      <c r="H34" s="189"/>
    </row>
    <row r="35" spans="1:8" ht="12.75" customHeight="1">
      <c r="A35" s="12" t="s">
        <v>31</v>
      </c>
      <c r="B35" s="26" t="s">
        <v>159</v>
      </c>
      <c r="C35" s="28" t="s">
        <v>160</v>
      </c>
      <c r="D35" s="14">
        <v>3.39</v>
      </c>
      <c r="E35" s="15" t="s">
        <v>17</v>
      </c>
      <c r="F35" s="16">
        <v>332.92</v>
      </c>
      <c r="G35" s="17">
        <f>D35*F35</f>
        <v>1128.5988</v>
      </c>
      <c r="H35" s="139"/>
    </row>
    <row r="36" spans="1:8" ht="12.75" customHeight="1" thickBot="1">
      <c r="A36" s="12" t="s">
        <v>32</v>
      </c>
      <c r="B36" s="26" t="s">
        <v>155</v>
      </c>
      <c r="C36" s="27" t="s">
        <v>33</v>
      </c>
      <c r="D36" s="14">
        <v>31.32</v>
      </c>
      <c r="E36" s="15" t="s">
        <v>12</v>
      </c>
      <c r="F36" s="16">
        <v>61.99</v>
      </c>
      <c r="G36" s="17">
        <f>D36*F36</f>
        <v>1941.5268</v>
      </c>
      <c r="H36" s="137"/>
    </row>
    <row r="37" spans="1:8" ht="15" customHeight="1" thickBot="1" thickTop="1">
      <c r="A37" s="36"/>
      <c r="B37" s="37" t="s">
        <v>116</v>
      </c>
      <c r="C37" s="38"/>
      <c r="D37" s="39"/>
      <c r="E37" s="40"/>
      <c r="F37" s="41"/>
      <c r="G37" s="25">
        <f>SUM(G33:G36)</f>
        <v>16350.257399999999</v>
      </c>
      <c r="H37" s="136"/>
    </row>
    <row r="38" spans="1:8" ht="15" customHeight="1" thickTop="1">
      <c r="A38" s="76">
        <v>4</v>
      </c>
      <c r="B38" s="77" t="s">
        <v>373</v>
      </c>
      <c r="C38" s="78"/>
      <c r="D38" s="206"/>
      <c r="E38" s="79"/>
      <c r="F38" s="80"/>
      <c r="G38" s="75"/>
      <c r="H38" s="136"/>
    </row>
    <row r="39" spans="1:8" ht="15" customHeight="1">
      <c r="A39" s="65" t="s">
        <v>34</v>
      </c>
      <c r="B39" s="66" t="s">
        <v>188</v>
      </c>
      <c r="C39" s="88"/>
      <c r="D39" s="69"/>
      <c r="E39" s="68"/>
      <c r="F39" s="69"/>
      <c r="G39" s="70"/>
      <c r="H39" s="136"/>
    </row>
    <row r="40" spans="1:8" ht="12.75" customHeight="1">
      <c r="A40" s="42" t="s">
        <v>190</v>
      </c>
      <c r="B40" s="29" t="s">
        <v>363</v>
      </c>
      <c r="C40" s="322" t="s">
        <v>269</v>
      </c>
      <c r="D40" s="31">
        <v>1</v>
      </c>
      <c r="E40" s="32" t="s">
        <v>74</v>
      </c>
      <c r="F40" s="33">
        <v>634.42</v>
      </c>
      <c r="G40" s="34">
        <f>D40*F40</f>
        <v>634.42</v>
      </c>
      <c r="H40" s="137"/>
    </row>
    <row r="41" spans="1:8" ht="12.75" customHeight="1">
      <c r="A41" s="42" t="s">
        <v>191</v>
      </c>
      <c r="B41" s="29" t="s">
        <v>364</v>
      </c>
      <c r="C41" s="322" t="s">
        <v>268</v>
      </c>
      <c r="D41" s="31">
        <v>2</v>
      </c>
      <c r="E41" s="32" t="s">
        <v>74</v>
      </c>
      <c r="F41" s="33">
        <v>668.8</v>
      </c>
      <c r="G41" s="34">
        <f>D41*F41</f>
        <v>1337.6</v>
      </c>
      <c r="H41" s="137"/>
    </row>
    <row r="42" spans="1:8" ht="15" customHeight="1">
      <c r="A42" s="65" t="s">
        <v>35</v>
      </c>
      <c r="B42" s="66" t="s">
        <v>189</v>
      </c>
      <c r="C42" s="88"/>
      <c r="D42" s="69"/>
      <c r="E42" s="68"/>
      <c r="F42" s="69"/>
      <c r="G42" s="70"/>
      <c r="H42" s="187"/>
    </row>
    <row r="43" spans="1:8" ht="12.75" customHeight="1">
      <c r="A43" s="42" t="s">
        <v>336</v>
      </c>
      <c r="B43" s="26" t="s">
        <v>36</v>
      </c>
      <c r="C43" s="28" t="s">
        <v>37</v>
      </c>
      <c r="D43" s="14">
        <v>1</v>
      </c>
      <c r="E43" s="15" t="s">
        <v>38</v>
      </c>
      <c r="F43" s="16">
        <v>90.2</v>
      </c>
      <c r="G43" s="17">
        <f>D43*F43</f>
        <v>90.2</v>
      </c>
      <c r="H43" s="187"/>
    </row>
    <row r="44" spans="1:8" ht="12.75" customHeight="1">
      <c r="A44" s="42" t="s">
        <v>337</v>
      </c>
      <c r="B44" s="26" t="s">
        <v>273</v>
      </c>
      <c r="C44" s="270" t="s">
        <v>372</v>
      </c>
      <c r="D44" s="14">
        <v>16.31</v>
      </c>
      <c r="E44" s="15" t="s">
        <v>12</v>
      </c>
      <c r="F44" s="16">
        <v>530.18</v>
      </c>
      <c r="G44" s="17">
        <f>D44*F44</f>
        <v>8647.235799999999</v>
      </c>
      <c r="H44" s="187"/>
    </row>
    <row r="45" spans="1:9" ht="12.75" customHeight="1" thickBot="1">
      <c r="A45" s="42" t="s">
        <v>338</v>
      </c>
      <c r="B45" s="26" t="s">
        <v>272</v>
      </c>
      <c r="C45" s="270" t="s">
        <v>270</v>
      </c>
      <c r="D45" s="14">
        <v>7.1</v>
      </c>
      <c r="E45" s="15" t="s">
        <v>12</v>
      </c>
      <c r="F45" s="16">
        <v>453.43</v>
      </c>
      <c r="G45" s="17">
        <f>D45*F45</f>
        <v>3219.353</v>
      </c>
      <c r="H45" s="268"/>
      <c r="I45" s="269"/>
    </row>
    <row r="46" spans="1:8" ht="15" customHeight="1" thickBot="1" thickTop="1">
      <c r="A46" s="36"/>
      <c r="B46" s="37" t="s">
        <v>116</v>
      </c>
      <c r="C46" s="38"/>
      <c r="D46" s="39"/>
      <c r="E46" s="40"/>
      <c r="F46" s="41"/>
      <c r="G46" s="25">
        <f>SUM(G40:G45)</f>
        <v>13928.808799999999</v>
      </c>
      <c r="H46" s="136"/>
    </row>
    <row r="47" spans="1:8" ht="15" customHeight="1" thickTop="1">
      <c r="A47" s="81">
        <v>5</v>
      </c>
      <c r="B47" s="82" t="s">
        <v>234</v>
      </c>
      <c r="C47" s="83"/>
      <c r="D47" s="84"/>
      <c r="E47" s="85"/>
      <c r="F47" s="86"/>
      <c r="G47" s="87"/>
      <c r="H47" s="136"/>
    </row>
    <row r="48" spans="1:8" ht="12.75" customHeight="1">
      <c r="A48" s="42" t="s">
        <v>39</v>
      </c>
      <c r="B48" s="26" t="s">
        <v>235</v>
      </c>
      <c r="C48" s="270" t="s">
        <v>236</v>
      </c>
      <c r="D48" s="50">
        <v>16.31</v>
      </c>
      <c r="E48" s="15" t="s">
        <v>12</v>
      </c>
      <c r="F48" s="16">
        <v>67.2</v>
      </c>
      <c r="G48" s="17">
        <f>D48*F48</f>
        <v>1096.032</v>
      </c>
      <c r="H48" s="136"/>
    </row>
    <row r="49" spans="1:8" ht="12.75" customHeight="1">
      <c r="A49" s="364" t="s">
        <v>138</v>
      </c>
      <c r="B49" s="29" t="s">
        <v>271</v>
      </c>
      <c r="C49" s="286" t="s">
        <v>192</v>
      </c>
      <c r="D49" s="355">
        <v>1</v>
      </c>
      <c r="E49" s="355" t="s">
        <v>74</v>
      </c>
      <c r="F49" s="355">
        <v>1971.56</v>
      </c>
      <c r="G49" s="357">
        <f>D49*F49</f>
        <v>1971.56</v>
      </c>
      <c r="H49" s="136"/>
    </row>
    <row r="50" spans="1:8" ht="12.75" customHeight="1" thickBot="1">
      <c r="A50" s="365"/>
      <c r="B50" s="205"/>
      <c r="C50" s="287">
        <v>282037</v>
      </c>
      <c r="D50" s="356"/>
      <c r="E50" s="356"/>
      <c r="F50" s="356"/>
      <c r="G50" s="358"/>
      <c r="H50" s="136"/>
    </row>
    <row r="51" spans="1:8" ht="15" customHeight="1" thickBot="1" thickTop="1">
      <c r="A51" s="36"/>
      <c r="B51" s="37" t="s">
        <v>116</v>
      </c>
      <c r="C51" s="38"/>
      <c r="D51" s="39"/>
      <c r="E51" s="40"/>
      <c r="F51" s="41"/>
      <c r="G51" s="25">
        <f>SUM(G48:G50)</f>
        <v>3067.5919999999996</v>
      </c>
      <c r="H51" s="136"/>
    </row>
    <row r="52" spans="1:8" ht="15" customHeight="1" thickTop="1">
      <c r="A52" s="81">
        <v>6</v>
      </c>
      <c r="B52" s="82" t="s">
        <v>40</v>
      </c>
      <c r="C52" s="83"/>
      <c r="D52" s="84"/>
      <c r="E52" s="85"/>
      <c r="F52" s="86"/>
      <c r="G52" s="87"/>
      <c r="H52" s="136"/>
    </row>
    <row r="53" spans="1:8" ht="12.75" customHeight="1">
      <c r="A53" s="12" t="s">
        <v>41</v>
      </c>
      <c r="B53" s="26" t="s">
        <v>165</v>
      </c>
      <c r="C53" s="28">
        <v>84007</v>
      </c>
      <c r="D53" s="14">
        <v>90.6</v>
      </c>
      <c r="E53" s="15" t="s">
        <v>12</v>
      </c>
      <c r="F53" s="46">
        <v>28.37</v>
      </c>
      <c r="G53" s="17">
        <f aca="true" t="shared" si="2" ref="G53:G62">D53*F53</f>
        <v>2570.322</v>
      </c>
      <c r="H53" s="137"/>
    </row>
    <row r="54" spans="1:8" ht="12.75" customHeight="1">
      <c r="A54" s="12" t="s">
        <v>42</v>
      </c>
      <c r="B54" s="26" t="s">
        <v>156</v>
      </c>
      <c r="C54" s="28">
        <v>84037</v>
      </c>
      <c r="D54" s="14">
        <v>27</v>
      </c>
      <c r="E54" s="15" t="s">
        <v>12</v>
      </c>
      <c r="F54" s="46">
        <v>40.72</v>
      </c>
      <c r="G54" s="17">
        <f t="shared" si="2"/>
        <v>1099.44</v>
      </c>
      <c r="H54" s="137"/>
    </row>
    <row r="55" spans="1:8" ht="25.5" customHeight="1">
      <c r="A55" s="12" t="s">
        <v>276</v>
      </c>
      <c r="B55" s="323" t="s">
        <v>274</v>
      </c>
      <c r="C55" s="324" t="s">
        <v>278</v>
      </c>
      <c r="D55" s="325">
        <v>63.6</v>
      </c>
      <c r="E55" s="15" t="s">
        <v>12</v>
      </c>
      <c r="F55" s="329">
        <v>87.68</v>
      </c>
      <c r="G55" s="330">
        <f t="shared" si="2"/>
        <v>5576.448</v>
      </c>
      <c r="H55" s="137"/>
    </row>
    <row r="56" spans="1:8" ht="15" customHeight="1">
      <c r="A56" s="12" t="s">
        <v>44</v>
      </c>
      <c r="B56" s="323" t="s">
        <v>281</v>
      </c>
      <c r="C56" s="327" t="s">
        <v>283</v>
      </c>
      <c r="D56" s="14">
        <v>2200</v>
      </c>
      <c r="E56" s="15" t="s">
        <v>24</v>
      </c>
      <c r="F56" s="329">
        <v>13</v>
      </c>
      <c r="G56" s="330">
        <f t="shared" si="2"/>
        <v>28600</v>
      </c>
      <c r="H56" s="137"/>
    </row>
    <row r="57" spans="1:8" ht="15" customHeight="1">
      <c r="A57" s="12" t="s">
        <v>46</v>
      </c>
      <c r="B57" s="326" t="s">
        <v>282</v>
      </c>
      <c r="C57" s="328" t="s">
        <v>284</v>
      </c>
      <c r="D57" s="14">
        <v>2200</v>
      </c>
      <c r="E57" s="15" t="s">
        <v>24</v>
      </c>
      <c r="F57" s="329">
        <v>2.89</v>
      </c>
      <c r="G57" s="330">
        <f t="shared" si="2"/>
        <v>6358</v>
      </c>
      <c r="H57" s="137"/>
    </row>
    <row r="58" spans="1:8" ht="25.5" customHeight="1">
      <c r="A58" s="12" t="s">
        <v>48</v>
      </c>
      <c r="B58" s="323" t="s">
        <v>275</v>
      </c>
      <c r="C58" s="324" t="s">
        <v>279</v>
      </c>
      <c r="D58" s="325">
        <v>46.4</v>
      </c>
      <c r="E58" s="15" t="s">
        <v>12</v>
      </c>
      <c r="F58" s="329">
        <v>57.24</v>
      </c>
      <c r="G58" s="330">
        <f t="shared" si="2"/>
        <v>2655.936</v>
      </c>
      <c r="H58" s="137"/>
    </row>
    <row r="59" spans="1:8" ht="12.75" customHeight="1">
      <c r="A59" s="12" t="s">
        <v>125</v>
      </c>
      <c r="B59" s="26" t="s">
        <v>43</v>
      </c>
      <c r="C59" s="28">
        <v>72105</v>
      </c>
      <c r="D59" s="14">
        <v>18.5</v>
      </c>
      <c r="E59" s="15" t="s">
        <v>20</v>
      </c>
      <c r="F59" s="16">
        <v>43.6</v>
      </c>
      <c r="G59" s="17">
        <f t="shared" si="2"/>
        <v>806.6</v>
      </c>
      <c r="H59" s="136"/>
    </row>
    <row r="60" spans="1:8" ht="12.75" customHeight="1">
      <c r="A60" s="12" t="s">
        <v>277</v>
      </c>
      <c r="B60" s="26" t="s">
        <v>45</v>
      </c>
      <c r="C60" s="27">
        <v>89512</v>
      </c>
      <c r="D60" s="14">
        <v>23.07</v>
      </c>
      <c r="E60" s="15" t="s">
        <v>20</v>
      </c>
      <c r="F60" s="16">
        <v>37.56</v>
      </c>
      <c r="G60" s="17">
        <f t="shared" si="2"/>
        <v>866.5092000000001</v>
      </c>
      <c r="H60" s="136"/>
    </row>
    <row r="61" spans="1:8" ht="12.75" customHeight="1">
      <c r="A61" s="12" t="s">
        <v>280</v>
      </c>
      <c r="B61" s="26" t="s">
        <v>47</v>
      </c>
      <c r="C61" s="28">
        <v>72105</v>
      </c>
      <c r="D61" s="14">
        <v>29.13</v>
      </c>
      <c r="E61" s="15" t="s">
        <v>20</v>
      </c>
      <c r="F61" s="46">
        <v>43.6</v>
      </c>
      <c r="G61" s="17">
        <f t="shared" si="2"/>
        <v>1270.068</v>
      </c>
      <c r="H61" s="137"/>
    </row>
    <row r="62" spans="1:8" ht="12.75" customHeight="1" thickBot="1">
      <c r="A62" s="12" t="s">
        <v>285</v>
      </c>
      <c r="B62" s="26" t="s">
        <v>49</v>
      </c>
      <c r="C62" s="28">
        <v>72104</v>
      </c>
      <c r="D62" s="14">
        <v>20.94</v>
      </c>
      <c r="E62" s="15" t="s">
        <v>20</v>
      </c>
      <c r="F62" s="46">
        <v>28.8</v>
      </c>
      <c r="G62" s="17">
        <f t="shared" si="2"/>
        <v>603.072</v>
      </c>
      <c r="H62" s="136"/>
    </row>
    <row r="63" spans="1:8" ht="15" customHeight="1" thickBot="1" thickTop="1">
      <c r="A63" s="36"/>
      <c r="B63" s="37" t="s">
        <v>116</v>
      </c>
      <c r="C63" s="38"/>
      <c r="D63" s="39"/>
      <c r="E63" s="40"/>
      <c r="F63" s="41"/>
      <c r="G63" s="25">
        <f>SUM(G53:G62)</f>
        <v>50406.3952</v>
      </c>
      <c r="H63" s="136"/>
    </row>
    <row r="64" spans="1:8" ht="15" customHeight="1" thickTop="1">
      <c r="A64" s="81">
        <v>7</v>
      </c>
      <c r="B64" s="82" t="s">
        <v>50</v>
      </c>
      <c r="C64" s="83"/>
      <c r="D64" s="84"/>
      <c r="E64" s="85"/>
      <c r="F64" s="86"/>
      <c r="G64" s="87"/>
      <c r="H64" s="136"/>
    </row>
    <row r="65" spans="1:8" ht="12.75" customHeight="1">
      <c r="A65" s="12" t="s">
        <v>51</v>
      </c>
      <c r="B65" s="26" t="s">
        <v>52</v>
      </c>
      <c r="C65" s="28">
        <v>87905</v>
      </c>
      <c r="D65" s="14">
        <v>550.83</v>
      </c>
      <c r="E65" s="15" t="s">
        <v>12</v>
      </c>
      <c r="F65" s="16">
        <v>5.65</v>
      </c>
      <c r="G65" s="17">
        <f>D65*F65</f>
        <v>3112.1895000000004</v>
      </c>
      <c r="H65" s="136"/>
    </row>
    <row r="66" spans="1:8" ht="12.75" customHeight="1">
      <c r="A66" s="12" t="s">
        <v>53</v>
      </c>
      <c r="B66" s="26" t="s">
        <v>152</v>
      </c>
      <c r="C66" s="28">
        <v>87548</v>
      </c>
      <c r="D66" s="14">
        <v>550.83</v>
      </c>
      <c r="E66" s="15" t="s">
        <v>12</v>
      </c>
      <c r="F66" s="46">
        <v>16.05</v>
      </c>
      <c r="G66" s="17">
        <f>D66*F66</f>
        <v>8840.821500000002</v>
      </c>
      <c r="H66" s="136"/>
    </row>
    <row r="67" spans="1:8" ht="12.75" customHeight="1">
      <c r="A67" s="12" t="s">
        <v>54</v>
      </c>
      <c r="B67" s="26" t="s">
        <v>55</v>
      </c>
      <c r="C67" s="28">
        <v>87265</v>
      </c>
      <c r="D67" s="14">
        <v>39.42</v>
      </c>
      <c r="E67" s="15" t="s">
        <v>12</v>
      </c>
      <c r="F67" s="16">
        <v>37.75</v>
      </c>
      <c r="G67" s="17">
        <f>D67*F67</f>
        <v>1488.105</v>
      </c>
      <c r="H67" s="188"/>
    </row>
    <row r="68" spans="1:8" ht="12.75" customHeight="1">
      <c r="A68" s="12" t="s">
        <v>142</v>
      </c>
      <c r="B68" s="26" t="s">
        <v>143</v>
      </c>
      <c r="C68" s="271" t="s">
        <v>144</v>
      </c>
      <c r="D68" s="50">
        <v>36.84</v>
      </c>
      <c r="E68" s="272" t="s">
        <v>20</v>
      </c>
      <c r="F68" s="50">
        <v>12.08</v>
      </c>
      <c r="G68" s="17">
        <f>D68*F68</f>
        <v>445.02720000000005</v>
      </c>
      <c r="H68" s="185"/>
    </row>
    <row r="69" spans="1:8" ht="12.75" customHeight="1" thickBot="1">
      <c r="A69" s="12" t="s">
        <v>339</v>
      </c>
      <c r="B69" s="184" t="s">
        <v>257</v>
      </c>
      <c r="C69" s="28" t="s">
        <v>258</v>
      </c>
      <c r="D69" s="50">
        <v>6.4</v>
      </c>
      <c r="E69" s="183" t="s">
        <v>20</v>
      </c>
      <c r="F69" s="50">
        <v>27.16</v>
      </c>
      <c r="G69" s="17">
        <f>D69*F69</f>
        <v>173.824</v>
      </c>
      <c r="H69" s="185"/>
    </row>
    <row r="70" spans="1:8" ht="15" customHeight="1" thickBot="1" thickTop="1">
      <c r="A70" s="36"/>
      <c r="B70" s="37" t="s">
        <v>116</v>
      </c>
      <c r="C70" s="38"/>
      <c r="D70" s="39"/>
      <c r="E70" s="40"/>
      <c r="F70" s="41"/>
      <c r="G70" s="25">
        <f>SUM(G65:G69)</f>
        <v>14059.967200000003</v>
      </c>
      <c r="H70" s="134"/>
    </row>
    <row r="71" spans="1:8" ht="15" customHeight="1" thickTop="1">
      <c r="A71" s="81">
        <v>8</v>
      </c>
      <c r="B71" s="82" t="s">
        <v>56</v>
      </c>
      <c r="C71" s="83"/>
      <c r="D71" s="84"/>
      <c r="E71" s="85"/>
      <c r="F71" s="86"/>
      <c r="G71" s="87"/>
      <c r="H71" s="136"/>
    </row>
    <row r="72" spans="1:8" ht="12.75" customHeight="1">
      <c r="A72" s="12" t="s">
        <v>57</v>
      </c>
      <c r="B72" s="26" t="s">
        <v>163</v>
      </c>
      <c r="C72" s="28" t="s">
        <v>223</v>
      </c>
      <c r="D72" s="14">
        <v>511.41</v>
      </c>
      <c r="E72" s="15" t="s">
        <v>12</v>
      </c>
      <c r="F72" s="16">
        <f>3.23+9.65</f>
        <v>12.88</v>
      </c>
      <c r="G72" s="17">
        <f>D72*F72</f>
        <v>6586.960800000001</v>
      </c>
      <c r="H72" s="134"/>
    </row>
    <row r="73" spans="1:8" ht="12.75" customHeight="1">
      <c r="A73" s="12" t="s">
        <v>58</v>
      </c>
      <c r="B73" s="26" t="s">
        <v>59</v>
      </c>
      <c r="C73" s="28" t="s">
        <v>60</v>
      </c>
      <c r="D73" s="14">
        <v>23.41</v>
      </c>
      <c r="E73" s="15" t="s">
        <v>12</v>
      </c>
      <c r="F73" s="16">
        <v>22.58</v>
      </c>
      <c r="G73" s="17">
        <f>D73*F73</f>
        <v>528.5978</v>
      </c>
      <c r="H73" s="136"/>
    </row>
    <row r="74" spans="1:8" ht="12.75" customHeight="1" thickBot="1">
      <c r="A74" s="12" t="s">
        <v>61</v>
      </c>
      <c r="B74" s="26" t="s">
        <v>62</v>
      </c>
      <c r="C74" s="28" t="s">
        <v>63</v>
      </c>
      <c r="D74" s="14">
        <v>10.92</v>
      </c>
      <c r="E74" s="15" t="s">
        <v>12</v>
      </c>
      <c r="F74" s="16">
        <v>21.81</v>
      </c>
      <c r="G74" s="17">
        <f>D74*F74</f>
        <v>238.1652</v>
      </c>
      <c r="H74" s="136"/>
    </row>
    <row r="75" spans="1:8" ht="15" customHeight="1" thickBot="1" thickTop="1">
      <c r="A75" s="36"/>
      <c r="B75" s="37" t="s">
        <v>116</v>
      </c>
      <c r="C75" s="38"/>
      <c r="D75" s="39"/>
      <c r="E75" s="40"/>
      <c r="F75" s="41"/>
      <c r="G75" s="25">
        <f>SUM(G72:G74)</f>
        <v>7353.723800000001</v>
      </c>
      <c r="H75" s="136"/>
    </row>
    <row r="76" spans="1:8" ht="15" customHeight="1" thickTop="1">
      <c r="A76" s="81">
        <v>9</v>
      </c>
      <c r="B76" s="82" t="s">
        <v>64</v>
      </c>
      <c r="C76" s="83"/>
      <c r="D76" s="84"/>
      <c r="E76" s="85"/>
      <c r="F76" s="86"/>
      <c r="G76" s="87"/>
      <c r="H76" s="136"/>
    </row>
    <row r="77" spans="1:8" ht="12.75" customHeight="1">
      <c r="A77" s="12" t="s">
        <v>65</v>
      </c>
      <c r="B77" s="26" t="s">
        <v>66</v>
      </c>
      <c r="C77" s="28">
        <v>5622</v>
      </c>
      <c r="D77" s="14">
        <v>65.75</v>
      </c>
      <c r="E77" s="15" t="s">
        <v>12</v>
      </c>
      <c r="F77" s="46">
        <v>4.69</v>
      </c>
      <c r="G77" s="17">
        <f aca="true" t="shared" si="3" ref="G77:G83">D77*F77</f>
        <v>308.3675</v>
      </c>
      <c r="H77" s="136"/>
    </row>
    <row r="78" spans="1:8" ht="12.75" customHeight="1">
      <c r="A78" s="12" t="s">
        <v>67</v>
      </c>
      <c r="B78" s="26" t="s">
        <v>133</v>
      </c>
      <c r="C78" s="28" t="s">
        <v>153</v>
      </c>
      <c r="D78" s="14">
        <v>65.75</v>
      </c>
      <c r="E78" s="15" t="s">
        <v>12</v>
      </c>
      <c r="F78" s="46">
        <v>27.43</v>
      </c>
      <c r="G78" s="17">
        <f t="shared" si="3"/>
        <v>1803.5225</v>
      </c>
      <c r="H78" s="137"/>
    </row>
    <row r="79" spans="1:8" ht="12.75" customHeight="1">
      <c r="A79" s="12" t="s">
        <v>68</v>
      </c>
      <c r="B79" s="26" t="s">
        <v>69</v>
      </c>
      <c r="C79" s="273" t="s">
        <v>228</v>
      </c>
      <c r="D79" s="50">
        <v>65.75</v>
      </c>
      <c r="E79" s="47" t="s">
        <v>12</v>
      </c>
      <c r="F79" s="46">
        <v>14.11</v>
      </c>
      <c r="G79" s="17">
        <f t="shared" si="3"/>
        <v>927.7325</v>
      </c>
      <c r="H79" s="137"/>
    </row>
    <row r="80" spans="1:8" ht="12.75" customHeight="1">
      <c r="A80" s="12" t="s">
        <v>70</v>
      </c>
      <c r="B80" s="26" t="s">
        <v>225</v>
      </c>
      <c r="C80" s="28">
        <v>87250</v>
      </c>
      <c r="D80" s="14">
        <v>65.75</v>
      </c>
      <c r="E80" s="15" t="s">
        <v>12</v>
      </c>
      <c r="F80" s="16">
        <v>39.01</v>
      </c>
      <c r="G80" s="17">
        <f t="shared" si="3"/>
        <v>2564.9075</v>
      </c>
      <c r="H80" s="186"/>
    </row>
    <row r="81" spans="1:8" ht="25.5" customHeight="1">
      <c r="A81" s="337" t="s">
        <v>71</v>
      </c>
      <c r="B81" s="323" t="s">
        <v>286</v>
      </c>
      <c r="C81" s="331" t="s">
        <v>287</v>
      </c>
      <c r="D81" s="338">
        <v>65.75</v>
      </c>
      <c r="E81" s="339" t="s">
        <v>12</v>
      </c>
      <c r="F81" s="340">
        <v>6.8</v>
      </c>
      <c r="G81" s="330">
        <f t="shared" si="3"/>
        <v>447.09999999999997</v>
      </c>
      <c r="H81" s="186"/>
    </row>
    <row r="82" spans="1:8" ht="12" customHeight="1">
      <c r="A82" s="12" t="s">
        <v>340</v>
      </c>
      <c r="B82" s="26" t="s">
        <v>72</v>
      </c>
      <c r="C82" s="43">
        <v>88649</v>
      </c>
      <c r="D82" s="33">
        <v>37.68</v>
      </c>
      <c r="E82" s="32" t="s">
        <v>20</v>
      </c>
      <c r="F82" s="33">
        <v>9.33</v>
      </c>
      <c r="G82" s="17">
        <f t="shared" si="3"/>
        <v>351.5544</v>
      </c>
      <c r="H82" s="186"/>
    </row>
    <row r="83" spans="1:8" ht="12.75" customHeight="1" thickBot="1">
      <c r="A83" s="12" t="s">
        <v>341</v>
      </c>
      <c r="B83" s="332" t="s">
        <v>288</v>
      </c>
      <c r="C83" s="331" t="s">
        <v>289</v>
      </c>
      <c r="D83" s="33">
        <v>37.68</v>
      </c>
      <c r="E83" s="32" t="s">
        <v>20</v>
      </c>
      <c r="F83" s="33">
        <v>0.75</v>
      </c>
      <c r="G83" s="17">
        <f t="shared" si="3"/>
        <v>28.259999999999998</v>
      </c>
      <c r="H83" s="136"/>
    </row>
    <row r="84" spans="1:8" ht="15" customHeight="1" thickBot="1" thickTop="1">
      <c r="A84" s="36"/>
      <c r="B84" s="37" t="s">
        <v>116</v>
      </c>
      <c r="C84" s="38"/>
      <c r="D84" s="41"/>
      <c r="E84" s="40"/>
      <c r="F84" s="41"/>
      <c r="G84" s="25">
        <f>SUM(G77:G83)</f>
        <v>6431.4444</v>
      </c>
      <c r="H84" s="136"/>
    </row>
    <row r="85" spans="1:8" ht="15" customHeight="1" thickTop="1">
      <c r="A85" s="76">
        <v>10</v>
      </c>
      <c r="B85" s="77" t="s">
        <v>134</v>
      </c>
      <c r="C85" s="78"/>
      <c r="D85" s="80"/>
      <c r="E85" s="79"/>
      <c r="F85" s="80"/>
      <c r="G85" s="75"/>
      <c r="H85" s="140"/>
    </row>
    <row r="86" spans="1:8" ht="15" customHeight="1">
      <c r="A86" s="65" t="s">
        <v>73</v>
      </c>
      <c r="B86" s="66" t="s">
        <v>75</v>
      </c>
      <c r="C86" s="88"/>
      <c r="D86" s="69"/>
      <c r="E86" s="68"/>
      <c r="F86" s="69"/>
      <c r="G86" s="70"/>
      <c r="H86" s="141"/>
    </row>
    <row r="87" spans="1:8" ht="12.75" customHeight="1">
      <c r="A87" s="49" t="s">
        <v>342</v>
      </c>
      <c r="B87" s="323" t="s">
        <v>293</v>
      </c>
      <c r="C87" s="273" t="s">
        <v>316</v>
      </c>
      <c r="D87" s="334">
        <v>10</v>
      </c>
      <c r="E87" s="333" t="s">
        <v>20</v>
      </c>
      <c r="F87" s="46">
        <v>10.94</v>
      </c>
      <c r="G87" s="17">
        <f aca="true" t="shared" si="4" ref="G87:G109">D87*F87</f>
        <v>109.39999999999999</v>
      </c>
      <c r="H87" s="285"/>
    </row>
    <row r="88" spans="1:8" ht="12.75" customHeight="1">
      <c r="A88" s="49" t="s">
        <v>343</v>
      </c>
      <c r="B88" s="323" t="s">
        <v>294</v>
      </c>
      <c r="C88" s="273" t="s">
        <v>317</v>
      </c>
      <c r="D88" s="334">
        <v>1</v>
      </c>
      <c r="E88" s="333" t="s">
        <v>295</v>
      </c>
      <c r="F88" s="46">
        <v>731.39</v>
      </c>
      <c r="G88" s="17">
        <f t="shared" si="4"/>
        <v>731.39</v>
      </c>
      <c r="H88" s="285" t="s">
        <v>256</v>
      </c>
    </row>
    <row r="89" spans="1:8" ht="12.75" customHeight="1">
      <c r="A89" s="49" t="s">
        <v>344</v>
      </c>
      <c r="B89" s="335" t="s">
        <v>296</v>
      </c>
      <c r="C89" s="273" t="s">
        <v>318</v>
      </c>
      <c r="D89" s="334">
        <v>2</v>
      </c>
      <c r="E89" s="333" t="s">
        <v>295</v>
      </c>
      <c r="F89" s="46">
        <v>61.27</v>
      </c>
      <c r="G89" s="17">
        <f t="shared" si="4"/>
        <v>122.54</v>
      </c>
      <c r="H89" s="285" t="s">
        <v>255</v>
      </c>
    </row>
    <row r="90" spans="1:8" ht="12.75" customHeight="1">
      <c r="A90" s="49" t="s">
        <v>345</v>
      </c>
      <c r="B90" s="335" t="s">
        <v>297</v>
      </c>
      <c r="C90" s="273" t="s">
        <v>319</v>
      </c>
      <c r="D90" s="334">
        <v>2</v>
      </c>
      <c r="E90" s="333" t="s">
        <v>295</v>
      </c>
      <c r="F90" s="46">
        <v>104.23</v>
      </c>
      <c r="G90" s="17">
        <f t="shared" si="4"/>
        <v>208.46</v>
      </c>
      <c r="H90" s="285"/>
    </row>
    <row r="91" spans="1:8" ht="12.75" customHeight="1">
      <c r="A91" s="49" t="s">
        <v>346</v>
      </c>
      <c r="B91" s="335" t="s">
        <v>298</v>
      </c>
      <c r="C91" s="273" t="s">
        <v>320</v>
      </c>
      <c r="D91" s="334">
        <v>1</v>
      </c>
      <c r="E91" s="333" t="s">
        <v>295</v>
      </c>
      <c r="F91" s="46">
        <v>96.67</v>
      </c>
      <c r="G91" s="17">
        <f t="shared" si="4"/>
        <v>96.67</v>
      </c>
      <c r="H91" s="285"/>
    </row>
    <row r="92" spans="1:15" ht="12.75" customHeight="1">
      <c r="A92" s="49" t="s">
        <v>347</v>
      </c>
      <c r="B92" s="335" t="s">
        <v>299</v>
      </c>
      <c r="C92" s="273" t="s">
        <v>321</v>
      </c>
      <c r="D92" s="334">
        <v>1</v>
      </c>
      <c r="E92" s="333" t="s">
        <v>295</v>
      </c>
      <c r="F92" s="46">
        <v>12.81</v>
      </c>
      <c r="G92" s="17">
        <f t="shared" si="4"/>
        <v>12.81</v>
      </c>
      <c r="H92" s="285"/>
      <c r="M92" s="44" t="s">
        <v>76</v>
      </c>
      <c r="N92" s="45" t="s">
        <v>77</v>
      </c>
      <c r="O92" s="318">
        <v>74</v>
      </c>
    </row>
    <row r="93" spans="1:15" ht="12.75" customHeight="1">
      <c r="A93" s="49" t="s">
        <v>348</v>
      </c>
      <c r="B93" s="323" t="s">
        <v>300</v>
      </c>
      <c r="C93" s="273" t="s">
        <v>322</v>
      </c>
      <c r="D93" s="334">
        <v>1</v>
      </c>
      <c r="E93" s="333" t="s">
        <v>295</v>
      </c>
      <c r="F93" s="46">
        <v>26.97</v>
      </c>
      <c r="G93" s="17">
        <f t="shared" si="4"/>
        <v>26.97</v>
      </c>
      <c r="H93" s="285"/>
      <c r="M93" s="44" t="s">
        <v>78</v>
      </c>
      <c r="N93" s="45" t="s">
        <v>77</v>
      </c>
      <c r="O93" s="318">
        <v>37</v>
      </c>
    </row>
    <row r="94" spans="1:15" ht="12.75" customHeight="1">
      <c r="A94" s="49" t="s">
        <v>349</v>
      </c>
      <c r="B94" s="323" t="s">
        <v>301</v>
      </c>
      <c r="C94" s="273" t="s">
        <v>323</v>
      </c>
      <c r="D94" s="334">
        <v>4</v>
      </c>
      <c r="E94" s="333" t="s">
        <v>20</v>
      </c>
      <c r="F94" s="46">
        <v>22.84</v>
      </c>
      <c r="G94" s="17">
        <f t="shared" si="4"/>
        <v>91.36</v>
      </c>
      <c r="H94" s="285"/>
      <c r="M94" s="44" t="s">
        <v>79</v>
      </c>
      <c r="N94" s="45" t="s">
        <v>77</v>
      </c>
      <c r="O94" s="318">
        <v>37</v>
      </c>
    </row>
    <row r="95" spans="1:15" ht="12.75" customHeight="1">
      <c r="A95" s="49" t="s">
        <v>350</v>
      </c>
      <c r="B95" s="323" t="s">
        <v>302</v>
      </c>
      <c r="C95" s="273" t="s">
        <v>324</v>
      </c>
      <c r="D95" s="334">
        <v>10</v>
      </c>
      <c r="E95" s="333" t="s">
        <v>20</v>
      </c>
      <c r="F95" s="46">
        <v>24.56</v>
      </c>
      <c r="G95" s="17">
        <f t="shared" si="4"/>
        <v>245.6</v>
      </c>
      <c r="H95" s="285"/>
      <c r="M95" s="44" t="s">
        <v>80</v>
      </c>
      <c r="N95" s="27" t="s">
        <v>146</v>
      </c>
      <c r="O95" s="318">
        <v>3</v>
      </c>
    </row>
    <row r="96" spans="1:15" ht="12.75" customHeight="1">
      <c r="A96" s="49" t="s">
        <v>351</v>
      </c>
      <c r="B96" s="323" t="s">
        <v>303</v>
      </c>
      <c r="C96" s="273" t="s">
        <v>325</v>
      </c>
      <c r="D96" s="334">
        <v>50</v>
      </c>
      <c r="E96" s="336" t="s">
        <v>20</v>
      </c>
      <c r="F96" s="46">
        <v>10.39</v>
      </c>
      <c r="G96" s="17">
        <f t="shared" si="4"/>
        <v>519.5</v>
      </c>
      <c r="H96" s="285"/>
      <c r="M96" s="44" t="s">
        <v>81</v>
      </c>
      <c r="N96" s="27">
        <v>73689</v>
      </c>
      <c r="O96" s="318">
        <v>30</v>
      </c>
    </row>
    <row r="97" spans="1:15" ht="12.75" customHeight="1">
      <c r="A97" s="49" t="s">
        <v>352</v>
      </c>
      <c r="B97" s="323" t="s">
        <v>304</v>
      </c>
      <c r="C97" s="273" t="s">
        <v>326</v>
      </c>
      <c r="D97" s="334">
        <v>100</v>
      </c>
      <c r="E97" s="336" t="s">
        <v>20</v>
      </c>
      <c r="F97" s="46">
        <v>2.25</v>
      </c>
      <c r="G97" s="17">
        <f t="shared" si="4"/>
        <v>225</v>
      </c>
      <c r="H97" s="285"/>
      <c r="M97" s="44" t="s">
        <v>82</v>
      </c>
      <c r="N97" s="27">
        <v>83566</v>
      </c>
      <c r="O97" s="318">
        <v>5</v>
      </c>
    </row>
    <row r="98" spans="1:15" ht="12.75" customHeight="1">
      <c r="A98" s="49" t="s">
        <v>353</v>
      </c>
      <c r="B98" s="323" t="s">
        <v>305</v>
      </c>
      <c r="C98" s="273" t="s">
        <v>327</v>
      </c>
      <c r="D98" s="334">
        <v>30</v>
      </c>
      <c r="E98" s="336" t="s">
        <v>20</v>
      </c>
      <c r="F98" s="46">
        <v>3.78</v>
      </c>
      <c r="G98" s="48">
        <f t="shared" si="4"/>
        <v>113.39999999999999</v>
      </c>
      <c r="H98" s="285"/>
      <c r="M98" s="44" t="s">
        <v>83</v>
      </c>
      <c r="N98" s="27">
        <v>72339</v>
      </c>
      <c r="O98" s="318">
        <v>2</v>
      </c>
    </row>
    <row r="99" spans="1:15" ht="12.75" customHeight="1">
      <c r="A99" s="49" t="s">
        <v>354</v>
      </c>
      <c r="B99" s="323" t="s">
        <v>306</v>
      </c>
      <c r="C99" s="273" t="s">
        <v>328</v>
      </c>
      <c r="D99" s="334">
        <v>10</v>
      </c>
      <c r="E99" s="333" t="s">
        <v>295</v>
      </c>
      <c r="F99" s="46">
        <v>8.87</v>
      </c>
      <c r="G99" s="48">
        <f t="shared" si="4"/>
        <v>88.69999999999999</v>
      </c>
      <c r="H99" s="285"/>
      <c r="M99" s="44" t="s">
        <v>84</v>
      </c>
      <c r="N99" s="274" t="s">
        <v>147</v>
      </c>
      <c r="O99" s="318">
        <v>2</v>
      </c>
    </row>
    <row r="100" spans="1:15" ht="12.75" customHeight="1">
      <c r="A100" s="49" t="s">
        <v>355</v>
      </c>
      <c r="B100" s="323" t="s">
        <v>307</v>
      </c>
      <c r="C100" s="273" t="s">
        <v>147</v>
      </c>
      <c r="D100" s="334">
        <v>3</v>
      </c>
      <c r="E100" s="336" t="s">
        <v>308</v>
      </c>
      <c r="F100" s="46">
        <v>15.1</v>
      </c>
      <c r="G100" s="48">
        <f t="shared" si="4"/>
        <v>45.3</v>
      </c>
      <c r="H100" s="285"/>
      <c r="M100" s="44" t="s">
        <v>85</v>
      </c>
      <c r="N100" s="27">
        <v>72337</v>
      </c>
      <c r="O100" s="318">
        <v>1</v>
      </c>
    </row>
    <row r="101" spans="1:15" ht="12.75" customHeight="1">
      <c r="A101" s="49" t="s">
        <v>356</v>
      </c>
      <c r="B101" s="44" t="s">
        <v>90</v>
      </c>
      <c r="C101" s="27">
        <v>83467</v>
      </c>
      <c r="D101" s="334">
        <v>1</v>
      </c>
      <c r="E101" s="336" t="s">
        <v>308</v>
      </c>
      <c r="F101" s="46">
        <v>34.34</v>
      </c>
      <c r="G101" s="48">
        <f t="shared" si="4"/>
        <v>34.34</v>
      </c>
      <c r="H101" s="285"/>
      <c r="M101" s="44"/>
      <c r="N101" s="27"/>
      <c r="O101" s="318"/>
    </row>
    <row r="102" spans="1:15" ht="12.75" customHeight="1">
      <c r="A102" s="49" t="s">
        <v>357</v>
      </c>
      <c r="B102" s="323" t="s">
        <v>309</v>
      </c>
      <c r="C102" s="273" t="s">
        <v>330</v>
      </c>
      <c r="D102" s="334">
        <v>3</v>
      </c>
      <c r="E102" s="336" t="s">
        <v>308</v>
      </c>
      <c r="F102" s="46">
        <v>14.13</v>
      </c>
      <c r="G102" s="17">
        <f t="shared" si="4"/>
        <v>42.39</v>
      </c>
      <c r="H102" s="285"/>
      <c r="M102" s="44" t="s">
        <v>86</v>
      </c>
      <c r="N102" s="45" t="s">
        <v>87</v>
      </c>
      <c r="O102" s="288">
        <v>3</v>
      </c>
    </row>
    <row r="103" spans="1:15" ht="12.75" customHeight="1">
      <c r="A103" s="49" t="s">
        <v>358</v>
      </c>
      <c r="B103" s="44" t="s">
        <v>212</v>
      </c>
      <c r="C103" s="45" t="s">
        <v>88</v>
      </c>
      <c r="D103" s="334">
        <v>3</v>
      </c>
      <c r="E103" s="336" t="s">
        <v>295</v>
      </c>
      <c r="F103" s="46">
        <v>26.46</v>
      </c>
      <c r="G103" s="17">
        <f t="shared" si="4"/>
        <v>79.38</v>
      </c>
      <c r="H103" s="285"/>
      <c r="M103" s="44"/>
      <c r="N103" s="45"/>
      <c r="O103" s="288"/>
    </row>
    <row r="104" spans="1:15" ht="12.75" customHeight="1">
      <c r="A104" s="49" t="s">
        <v>359</v>
      </c>
      <c r="B104" s="323" t="s">
        <v>310</v>
      </c>
      <c r="C104" s="273" t="s">
        <v>329</v>
      </c>
      <c r="D104" s="334">
        <v>3</v>
      </c>
      <c r="E104" s="336" t="s">
        <v>295</v>
      </c>
      <c r="F104" s="46">
        <v>190.71</v>
      </c>
      <c r="G104" s="17">
        <f t="shared" si="4"/>
        <v>572.13</v>
      </c>
      <c r="H104" s="209" t="s">
        <v>193</v>
      </c>
      <c r="M104" s="44" t="s">
        <v>210</v>
      </c>
      <c r="N104" s="45" t="s">
        <v>211</v>
      </c>
      <c r="O104" s="46">
        <v>2</v>
      </c>
    </row>
    <row r="105" spans="1:15" ht="12.75" customHeight="1">
      <c r="A105" s="49" t="s">
        <v>360</v>
      </c>
      <c r="B105" s="323" t="s">
        <v>311</v>
      </c>
      <c r="C105" s="273" t="s">
        <v>331</v>
      </c>
      <c r="D105" s="334">
        <v>3</v>
      </c>
      <c r="E105" s="336" t="s">
        <v>295</v>
      </c>
      <c r="F105" s="46">
        <v>26.96</v>
      </c>
      <c r="G105" s="48">
        <f t="shared" si="4"/>
        <v>80.88</v>
      </c>
      <c r="H105" s="209" t="s">
        <v>195</v>
      </c>
      <c r="M105" s="44" t="s">
        <v>212</v>
      </c>
      <c r="N105" s="45" t="s">
        <v>88</v>
      </c>
      <c r="O105" s="46">
        <v>3</v>
      </c>
    </row>
    <row r="106" spans="1:15" ht="12.75" customHeight="1">
      <c r="A106" s="49" t="s">
        <v>361</v>
      </c>
      <c r="B106" s="323" t="s">
        <v>312</v>
      </c>
      <c r="C106" s="273" t="s">
        <v>332</v>
      </c>
      <c r="D106" s="334">
        <v>6</v>
      </c>
      <c r="E106" s="336" t="s">
        <v>295</v>
      </c>
      <c r="F106" s="46">
        <v>6.54</v>
      </c>
      <c r="G106" s="48">
        <f t="shared" si="4"/>
        <v>39.24</v>
      </c>
      <c r="H106" s="209" t="s">
        <v>195</v>
      </c>
      <c r="M106" s="44" t="s">
        <v>89</v>
      </c>
      <c r="N106" s="27">
        <v>72331</v>
      </c>
      <c r="O106" s="318">
        <v>2</v>
      </c>
    </row>
    <row r="107" spans="1:15" ht="12.75" customHeight="1">
      <c r="A107" s="49" t="s">
        <v>362</v>
      </c>
      <c r="B107" s="323" t="s">
        <v>313</v>
      </c>
      <c r="C107" s="273" t="s">
        <v>333</v>
      </c>
      <c r="D107" s="334">
        <v>1</v>
      </c>
      <c r="E107" s="336" t="s">
        <v>295</v>
      </c>
      <c r="F107" s="46">
        <v>560.69</v>
      </c>
      <c r="G107" s="17">
        <f t="shared" si="4"/>
        <v>560.69</v>
      </c>
      <c r="H107" s="285" t="s">
        <v>164</v>
      </c>
      <c r="M107" s="44" t="s">
        <v>90</v>
      </c>
      <c r="N107" s="27">
        <v>83467</v>
      </c>
      <c r="O107" s="318">
        <v>2</v>
      </c>
    </row>
    <row r="108" spans="1:15" ht="12.75" customHeight="1">
      <c r="A108" s="49" t="s">
        <v>365</v>
      </c>
      <c r="B108" s="323" t="s">
        <v>314</v>
      </c>
      <c r="C108" s="273" t="s">
        <v>334</v>
      </c>
      <c r="D108" s="334">
        <v>1</v>
      </c>
      <c r="E108" s="336" t="s">
        <v>295</v>
      </c>
      <c r="F108" s="46">
        <v>73.07</v>
      </c>
      <c r="G108" s="48">
        <f t="shared" si="4"/>
        <v>73.07</v>
      </c>
      <c r="H108" s="285" t="s">
        <v>194</v>
      </c>
      <c r="M108" s="44" t="s">
        <v>213</v>
      </c>
      <c r="N108" s="45" t="s">
        <v>91</v>
      </c>
      <c r="O108" s="318">
        <v>1</v>
      </c>
    </row>
    <row r="109" spans="1:15" ht="12.75" customHeight="1" thickBot="1">
      <c r="A109" s="49" t="s">
        <v>366</v>
      </c>
      <c r="B109" s="323" t="s">
        <v>315</v>
      </c>
      <c r="C109" s="273" t="s">
        <v>335</v>
      </c>
      <c r="D109" s="334">
        <v>1</v>
      </c>
      <c r="E109" s="336" t="s">
        <v>295</v>
      </c>
      <c r="F109" s="46">
        <v>52.7</v>
      </c>
      <c r="G109" s="17">
        <f t="shared" si="4"/>
        <v>52.7</v>
      </c>
      <c r="H109" s="285"/>
      <c r="M109" s="44" t="s">
        <v>92</v>
      </c>
      <c r="N109" s="45" t="s">
        <v>93</v>
      </c>
      <c r="O109" s="318">
        <v>2</v>
      </c>
    </row>
    <row r="110" spans="1:8" ht="15" customHeight="1" thickBot="1" thickTop="1">
      <c r="A110" s="36"/>
      <c r="B110" s="37" t="s">
        <v>116</v>
      </c>
      <c r="C110" s="38"/>
      <c r="D110" s="41"/>
      <c r="E110" s="40"/>
      <c r="F110" s="41"/>
      <c r="G110" s="25">
        <f>SUM(G86:G109)</f>
        <v>4171.92</v>
      </c>
      <c r="H110" s="143"/>
    </row>
    <row r="111" spans="1:8" ht="15" customHeight="1" thickTop="1">
      <c r="A111" s="198">
        <v>11</v>
      </c>
      <c r="B111" s="199" t="s">
        <v>135</v>
      </c>
      <c r="C111" s="200"/>
      <c r="D111" s="201"/>
      <c r="E111" s="202"/>
      <c r="F111" s="201"/>
      <c r="G111" s="203"/>
      <c r="H111" s="144"/>
    </row>
    <row r="112" spans="1:8" ht="15" customHeight="1">
      <c r="A112" s="65" t="s">
        <v>94</v>
      </c>
      <c r="B112" s="89" t="s">
        <v>136</v>
      </c>
      <c r="C112" s="88"/>
      <c r="D112" s="69"/>
      <c r="E112" s="68"/>
      <c r="F112" s="69"/>
      <c r="G112" s="70"/>
      <c r="H112" s="197"/>
    </row>
    <row r="113" spans="1:8" ht="12.75" customHeight="1">
      <c r="A113" s="276" t="s">
        <v>292</v>
      </c>
      <c r="B113" s="277" t="s">
        <v>230</v>
      </c>
      <c r="C113" s="278" t="s">
        <v>229</v>
      </c>
      <c r="D113" s="279">
        <v>1</v>
      </c>
      <c r="E113" s="280" t="s">
        <v>74</v>
      </c>
      <c r="F113" s="275">
        <v>639.51</v>
      </c>
      <c r="G113" s="281">
        <f>D113*F113</f>
        <v>639.51</v>
      </c>
      <c r="H113" s="210" t="s">
        <v>195</v>
      </c>
    </row>
    <row r="114" spans="1:8" ht="12.75" customHeight="1">
      <c r="A114" s="42" t="s">
        <v>174</v>
      </c>
      <c r="B114" s="44" t="s">
        <v>95</v>
      </c>
      <c r="C114" s="27">
        <v>89450</v>
      </c>
      <c r="D114" s="50">
        <v>6</v>
      </c>
      <c r="E114" s="47" t="s">
        <v>20</v>
      </c>
      <c r="F114" s="46">
        <v>17.66</v>
      </c>
      <c r="G114" s="48">
        <f>D114*F114</f>
        <v>105.96000000000001</v>
      </c>
      <c r="H114" s="285"/>
    </row>
    <row r="115" spans="1:8" ht="12.75" customHeight="1">
      <c r="A115" s="42" t="s">
        <v>175</v>
      </c>
      <c r="B115" s="44" t="s">
        <v>97</v>
      </c>
      <c r="C115" s="27">
        <v>89402</v>
      </c>
      <c r="D115" s="50">
        <v>8</v>
      </c>
      <c r="E115" s="47" t="s">
        <v>20</v>
      </c>
      <c r="F115" s="46">
        <v>6.5</v>
      </c>
      <c r="G115" s="48">
        <f aca="true" t="shared" si="5" ref="G115:G122">D115*F115</f>
        <v>52</v>
      </c>
      <c r="H115" s="285"/>
    </row>
    <row r="116" spans="1:8" ht="12.75" customHeight="1">
      <c r="A116" s="42" t="s">
        <v>176</v>
      </c>
      <c r="B116" s="44" t="s">
        <v>99</v>
      </c>
      <c r="C116" s="27" t="s">
        <v>100</v>
      </c>
      <c r="D116" s="319">
        <v>1</v>
      </c>
      <c r="E116" s="47" t="s">
        <v>38</v>
      </c>
      <c r="F116" s="46">
        <v>56.59</v>
      </c>
      <c r="G116" s="48">
        <f t="shared" si="5"/>
        <v>56.59</v>
      </c>
      <c r="H116" s="285"/>
    </row>
    <row r="117" spans="1:8" ht="12.75" customHeight="1">
      <c r="A117" s="42" t="s">
        <v>177</v>
      </c>
      <c r="B117" s="44" t="s">
        <v>148</v>
      </c>
      <c r="C117" s="27">
        <v>89987</v>
      </c>
      <c r="D117" s="319">
        <v>2</v>
      </c>
      <c r="E117" s="47" t="s">
        <v>38</v>
      </c>
      <c r="F117" s="46">
        <v>69.56</v>
      </c>
      <c r="G117" s="48">
        <f t="shared" si="5"/>
        <v>139.12</v>
      </c>
      <c r="H117" s="285"/>
    </row>
    <row r="118" spans="1:8" ht="12.75" customHeight="1">
      <c r="A118" s="42" t="s">
        <v>178</v>
      </c>
      <c r="B118" s="44" t="s">
        <v>149</v>
      </c>
      <c r="C118" s="27" t="s">
        <v>101</v>
      </c>
      <c r="D118" s="319">
        <v>1</v>
      </c>
      <c r="E118" s="47" t="s">
        <v>38</v>
      </c>
      <c r="F118" s="46">
        <v>122.48</v>
      </c>
      <c r="G118" s="48">
        <f t="shared" si="5"/>
        <v>122.48</v>
      </c>
      <c r="H118" s="285"/>
    </row>
    <row r="119" spans="1:8" ht="12.75" customHeight="1">
      <c r="A119" s="42" t="s">
        <v>179</v>
      </c>
      <c r="B119" s="44" t="s">
        <v>102</v>
      </c>
      <c r="C119" s="27" t="s">
        <v>103</v>
      </c>
      <c r="D119" s="319">
        <v>6</v>
      </c>
      <c r="E119" s="47" t="s">
        <v>38</v>
      </c>
      <c r="F119" s="46">
        <v>128.41</v>
      </c>
      <c r="G119" s="48">
        <f t="shared" si="5"/>
        <v>770.46</v>
      </c>
      <c r="H119" s="285"/>
    </row>
    <row r="120" spans="1:8" ht="12.75" customHeight="1">
      <c r="A120" s="42" t="s">
        <v>180</v>
      </c>
      <c r="B120" s="44" t="s">
        <v>104</v>
      </c>
      <c r="C120" s="27">
        <v>89714</v>
      </c>
      <c r="D120" s="319">
        <v>50</v>
      </c>
      <c r="E120" s="47" t="s">
        <v>20</v>
      </c>
      <c r="F120" s="46">
        <v>37.43</v>
      </c>
      <c r="G120" s="48">
        <f t="shared" si="5"/>
        <v>1871.5</v>
      </c>
      <c r="H120" s="285"/>
    </row>
    <row r="121" spans="1:8" ht="12.75" customHeight="1">
      <c r="A121" s="42" t="s">
        <v>369</v>
      </c>
      <c r="B121" s="44" t="s">
        <v>105</v>
      </c>
      <c r="C121" s="27">
        <v>89712</v>
      </c>
      <c r="D121" s="50">
        <v>7</v>
      </c>
      <c r="E121" s="47" t="s">
        <v>20</v>
      </c>
      <c r="F121" s="46">
        <v>19.79</v>
      </c>
      <c r="G121" s="48">
        <f t="shared" si="5"/>
        <v>138.53</v>
      </c>
      <c r="H121" s="285"/>
    </row>
    <row r="122" spans="1:8" ht="12.75" customHeight="1">
      <c r="A122" s="42" t="s">
        <v>181</v>
      </c>
      <c r="B122" s="44" t="s">
        <v>106</v>
      </c>
      <c r="C122" s="27">
        <v>89708</v>
      </c>
      <c r="D122" s="319">
        <v>3</v>
      </c>
      <c r="E122" s="47" t="s">
        <v>38</v>
      </c>
      <c r="F122" s="46">
        <v>44.08</v>
      </c>
      <c r="G122" s="48">
        <f t="shared" si="5"/>
        <v>132.24</v>
      </c>
      <c r="H122" s="285"/>
    </row>
    <row r="123" spans="1:8" ht="15" customHeight="1">
      <c r="A123" s="65" t="s">
        <v>96</v>
      </c>
      <c r="B123" s="89" t="s">
        <v>196</v>
      </c>
      <c r="C123" s="88"/>
      <c r="D123" s="69"/>
      <c r="E123" s="68"/>
      <c r="F123" s="69"/>
      <c r="G123" s="70"/>
      <c r="H123" s="142"/>
    </row>
    <row r="124" spans="1:8" ht="12.75" customHeight="1">
      <c r="A124" s="42" t="s">
        <v>173</v>
      </c>
      <c r="B124" s="44" t="s">
        <v>224</v>
      </c>
      <c r="C124" s="30">
        <v>86943</v>
      </c>
      <c r="D124" s="50">
        <v>2</v>
      </c>
      <c r="E124" s="47" t="s">
        <v>38</v>
      </c>
      <c r="F124" s="46">
        <v>147.98</v>
      </c>
      <c r="G124" s="48">
        <f>D124*F124</f>
        <v>295.96</v>
      </c>
      <c r="H124" s="210" t="s">
        <v>195</v>
      </c>
    </row>
    <row r="125" spans="1:8" ht="12.75" customHeight="1">
      <c r="A125" s="42" t="s">
        <v>182</v>
      </c>
      <c r="B125" s="44" t="s">
        <v>197</v>
      </c>
      <c r="C125" s="274" t="s">
        <v>198</v>
      </c>
      <c r="D125" s="50">
        <v>2</v>
      </c>
      <c r="E125" s="47" t="s">
        <v>38</v>
      </c>
      <c r="F125" s="46">
        <v>178.44</v>
      </c>
      <c r="G125" s="48">
        <f>D125*F125</f>
        <v>356.88</v>
      </c>
      <c r="H125" s="210" t="s">
        <v>195</v>
      </c>
    </row>
    <row r="126" spans="1:8" ht="12.75" customHeight="1">
      <c r="A126" s="42" t="s">
        <v>183</v>
      </c>
      <c r="B126" s="44" t="s">
        <v>199</v>
      </c>
      <c r="C126" s="282" t="s">
        <v>200</v>
      </c>
      <c r="D126" s="50">
        <v>2</v>
      </c>
      <c r="E126" s="47" t="s">
        <v>38</v>
      </c>
      <c r="F126" s="46">
        <v>236.03</v>
      </c>
      <c r="G126" s="48">
        <f>D126*F126</f>
        <v>472.06</v>
      </c>
      <c r="H126" s="210" t="s">
        <v>195</v>
      </c>
    </row>
    <row r="127" spans="1:8" ht="15" customHeight="1">
      <c r="A127" s="65" t="s">
        <v>98</v>
      </c>
      <c r="B127" s="66" t="s">
        <v>172</v>
      </c>
      <c r="C127" s="88"/>
      <c r="D127" s="69"/>
      <c r="E127" s="68"/>
      <c r="F127" s="69"/>
      <c r="G127" s="70"/>
      <c r="H127" s="145"/>
    </row>
    <row r="128" spans="1:8" ht="12.75" customHeight="1">
      <c r="A128" s="42" t="s">
        <v>201</v>
      </c>
      <c r="B128" s="44" t="s">
        <v>157</v>
      </c>
      <c r="C128" s="283" t="s">
        <v>231</v>
      </c>
      <c r="D128" s="50">
        <v>2</v>
      </c>
      <c r="E128" s="47" t="s">
        <v>74</v>
      </c>
      <c r="F128" s="46">
        <v>679.78</v>
      </c>
      <c r="G128" s="48">
        <f aca="true" t="shared" si="6" ref="G128:G133">D128*F128</f>
        <v>1359.56</v>
      </c>
      <c r="H128" s="145"/>
    </row>
    <row r="129" spans="1:8" ht="12.75" customHeight="1">
      <c r="A129" s="42" t="s">
        <v>202</v>
      </c>
      <c r="B129" s="44" t="s">
        <v>158</v>
      </c>
      <c r="C129" s="274" t="s">
        <v>214</v>
      </c>
      <c r="D129" s="50">
        <v>2</v>
      </c>
      <c r="E129" s="47" t="s">
        <v>38</v>
      </c>
      <c r="F129" s="46">
        <v>616.37</v>
      </c>
      <c r="G129" s="48">
        <f t="shared" si="6"/>
        <v>1232.74</v>
      </c>
      <c r="H129" s="145"/>
    </row>
    <row r="130" spans="1:8" ht="12.75" customHeight="1">
      <c r="A130" s="42" t="s">
        <v>203</v>
      </c>
      <c r="B130" s="207" t="s">
        <v>242</v>
      </c>
      <c r="C130" s="274" t="s">
        <v>184</v>
      </c>
      <c r="D130" s="50">
        <v>2</v>
      </c>
      <c r="E130" s="47" t="s">
        <v>38</v>
      </c>
      <c r="F130" s="46">
        <v>133.32</v>
      </c>
      <c r="G130" s="48">
        <f t="shared" si="6"/>
        <v>266.64</v>
      </c>
      <c r="H130" s="145"/>
    </row>
    <row r="131" spans="1:8" ht="12.75" customHeight="1">
      <c r="A131" s="42" t="s">
        <v>204</v>
      </c>
      <c r="B131" s="207" t="s">
        <v>290</v>
      </c>
      <c r="C131" s="274" t="s">
        <v>185</v>
      </c>
      <c r="D131" s="50">
        <v>1</v>
      </c>
      <c r="E131" s="47" t="s">
        <v>38</v>
      </c>
      <c r="F131" s="46">
        <v>251.05</v>
      </c>
      <c r="G131" s="48">
        <f t="shared" si="6"/>
        <v>251.05</v>
      </c>
      <c r="H131" s="145"/>
    </row>
    <row r="132" spans="1:8" ht="12.75" customHeight="1">
      <c r="A132" s="42" t="s">
        <v>205</v>
      </c>
      <c r="B132" s="207" t="s">
        <v>243</v>
      </c>
      <c r="C132" s="274" t="s">
        <v>186</v>
      </c>
      <c r="D132" s="50">
        <v>2</v>
      </c>
      <c r="E132" s="47" t="s">
        <v>38</v>
      </c>
      <c r="F132" s="46">
        <v>375.54</v>
      </c>
      <c r="G132" s="48">
        <f t="shared" si="6"/>
        <v>751.08</v>
      </c>
      <c r="H132" s="145"/>
    </row>
    <row r="133" spans="1:8" ht="12.75" customHeight="1" thickBot="1">
      <c r="A133" s="42" t="s">
        <v>206</v>
      </c>
      <c r="B133" s="208" t="s">
        <v>291</v>
      </c>
      <c r="C133" s="274" t="s">
        <v>187</v>
      </c>
      <c r="D133" s="121">
        <v>2</v>
      </c>
      <c r="E133" s="47" t="s">
        <v>38</v>
      </c>
      <c r="F133" s="204">
        <v>122.2</v>
      </c>
      <c r="G133" s="48">
        <f t="shared" si="6"/>
        <v>244.4</v>
      </c>
      <c r="H133" s="145"/>
    </row>
    <row r="134" spans="1:8" ht="15" customHeight="1" thickBot="1" thickTop="1">
      <c r="A134" s="36"/>
      <c r="B134" s="37" t="s">
        <v>116</v>
      </c>
      <c r="C134" s="51"/>
      <c r="D134" s="41"/>
      <c r="E134" s="40"/>
      <c r="F134" s="41"/>
      <c r="G134" s="25">
        <f>SUM(G113:G133)</f>
        <v>9258.76</v>
      </c>
      <c r="H134" s="134"/>
    </row>
    <row r="135" spans="1:8" ht="15" customHeight="1" thickTop="1">
      <c r="A135" s="76">
        <v>12</v>
      </c>
      <c r="B135" s="77" t="s">
        <v>139</v>
      </c>
      <c r="C135" s="78"/>
      <c r="D135" s="80"/>
      <c r="E135" s="79"/>
      <c r="F135" s="80"/>
      <c r="G135" s="75"/>
      <c r="H135" s="134"/>
    </row>
    <row r="136" spans="1:8" ht="15" customHeight="1">
      <c r="A136" s="65" t="s">
        <v>140</v>
      </c>
      <c r="B136" s="66" t="s">
        <v>237</v>
      </c>
      <c r="C136" s="88"/>
      <c r="D136" s="69"/>
      <c r="E136" s="68"/>
      <c r="F136" s="69"/>
      <c r="G136" s="70"/>
      <c r="H136" s="134"/>
    </row>
    <row r="137" spans="1:8" ht="12.75" customHeight="1">
      <c r="A137" s="12" t="s">
        <v>167</v>
      </c>
      <c r="B137" s="26" t="s">
        <v>66</v>
      </c>
      <c r="C137" s="28">
        <v>5622</v>
      </c>
      <c r="D137" s="50">
        <v>68.63</v>
      </c>
      <c r="E137" s="15" t="s">
        <v>12</v>
      </c>
      <c r="F137" s="46">
        <v>4.69</v>
      </c>
      <c r="G137" s="17">
        <f>D137*F137</f>
        <v>321.8747</v>
      </c>
      <c r="H137" s="134"/>
    </row>
    <row r="138" spans="1:8" ht="12.75" customHeight="1" thickBot="1">
      <c r="A138" s="12" t="s">
        <v>168</v>
      </c>
      <c r="B138" s="26" t="s">
        <v>133</v>
      </c>
      <c r="C138" s="28" t="s">
        <v>153</v>
      </c>
      <c r="D138" s="50">
        <v>68.63</v>
      </c>
      <c r="E138" s="15" t="s">
        <v>12</v>
      </c>
      <c r="F138" s="46">
        <v>27.43</v>
      </c>
      <c r="G138" s="17">
        <f>D138*F138</f>
        <v>1882.5208999999998</v>
      </c>
      <c r="H138" s="134"/>
    </row>
    <row r="139" spans="1:8" ht="12.75" customHeight="1" thickBot="1" thickTop="1">
      <c r="A139" s="36"/>
      <c r="B139" s="37" t="s">
        <v>116</v>
      </c>
      <c r="C139" s="51"/>
      <c r="D139" s="41"/>
      <c r="E139" s="40"/>
      <c r="F139" s="41"/>
      <c r="G139" s="289">
        <f>SUM(G137:G138)</f>
        <v>2204.3956</v>
      </c>
      <c r="H139" s="134"/>
    </row>
    <row r="140" spans="1:8" ht="15" customHeight="1" thickTop="1">
      <c r="A140" s="65" t="s">
        <v>141</v>
      </c>
      <c r="B140" s="66" t="s">
        <v>171</v>
      </c>
      <c r="C140" s="88"/>
      <c r="D140" s="69"/>
      <c r="E140" s="68"/>
      <c r="F140" s="69"/>
      <c r="G140" s="70"/>
      <c r="H140" s="134"/>
    </row>
    <row r="141" spans="1:8" ht="12.75" customHeight="1">
      <c r="A141" s="12" t="s">
        <v>169</v>
      </c>
      <c r="B141" s="26" t="s">
        <v>66</v>
      </c>
      <c r="C141" s="28">
        <v>5622</v>
      </c>
      <c r="D141" s="50">
        <v>50.97</v>
      </c>
      <c r="E141" s="15" t="s">
        <v>12</v>
      </c>
      <c r="F141" s="46">
        <v>4.69</v>
      </c>
      <c r="G141" s="17">
        <f>D141*F141</f>
        <v>239.04930000000002</v>
      </c>
      <c r="H141" s="134"/>
    </row>
    <row r="142" spans="1:8" ht="12.75" customHeight="1" thickBot="1">
      <c r="A142" s="12" t="s">
        <v>170</v>
      </c>
      <c r="B142" s="26" t="s">
        <v>260</v>
      </c>
      <c r="C142" s="28">
        <v>85180</v>
      </c>
      <c r="D142" s="50">
        <v>50.97</v>
      </c>
      <c r="E142" s="15" t="s">
        <v>12</v>
      </c>
      <c r="F142" s="16">
        <v>7.5</v>
      </c>
      <c r="G142" s="17">
        <f>D142*F142</f>
        <v>382.275</v>
      </c>
      <c r="H142" s="134"/>
    </row>
    <row r="143" spans="1:8" ht="12.75" customHeight="1" thickBot="1" thickTop="1">
      <c r="A143" s="36"/>
      <c r="B143" s="37" t="s">
        <v>116</v>
      </c>
      <c r="C143" s="51"/>
      <c r="D143" s="24"/>
      <c r="E143" s="40"/>
      <c r="F143" s="41"/>
      <c r="G143" s="289">
        <f>SUM(G141:G142)</f>
        <v>621.3243</v>
      </c>
      <c r="H143" s="134"/>
    </row>
    <row r="144" spans="1:7" ht="15.75" customHeight="1" thickBot="1" thickTop="1">
      <c r="A144" s="36"/>
      <c r="B144" s="37" t="s">
        <v>238</v>
      </c>
      <c r="C144" s="38"/>
      <c r="D144" s="41"/>
      <c r="E144" s="40"/>
      <c r="F144" s="41"/>
      <c r="G144" s="25">
        <f>SUM(G139+G143)</f>
        <v>2825.7199</v>
      </c>
    </row>
    <row r="145" spans="1:7" ht="6" customHeight="1" thickBot="1" thickTop="1">
      <c r="A145" s="178"/>
      <c r="B145" s="179"/>
      <c r="C145" s="180"/>
      <c r="D145" s="181"/>
      <c r="E145" s="178"/>
      <c r="F145" s="181"/>
      <c r="G145" s="182"/>
    </row>
    <row r="146" spans="1:8" ht="19.5" customHeight="1" thickBot="1" thickTop="1">
      <c r="A146" s="293"/>
      <c r="B146" s="297" t="s">
        <v>241</v>
      </c>
      <c r="C146" s="302"/>
      <c r="D146" s="300"/>
      <c r="E146" s="303"/>
      <c r="F146" s="300"/>
      <c r="G146" s="294">
        <f>SUM(G22+G31+G37+G46+G51+G63+G70+G75+G84+G110+G134+G144)</f>
        <v>138089.11949999997</v>
      </c>
      <c r="H146" s="52"/>
    </row>
    <row r="147" spans="1:8" ht="15" customHeight="1" thickBot="1" thickTop="1">
      <c r="A147" s="291"/>
      <c r="B147" s="298" t="s">
        <v>378</v>
      </c>
      <c r="C147" s="179"/>
      <c r="D147" s="182"/>
      <c r="E147" s="304"/>
      <c r="F147" s="182"/>
      <c r="G147" s="292">
        <f>G146*0.184</f>
        <v>25408.397987999993</v>
      </c>
      <c r="H147" s="58"/>
    </row>
    <row r="148" spans="1:9" ht="24.75" customHeight="1" thickBot="1" thickTop="1">
      <c r="A148" s="295"/>
      <c r="B148" s="299" t="s">
        <v>240</v>
      </c>
      <c r="C148" s="305"/>
      <c r="D148" s="301"/>
      <c r="E148" s="306"/>
      <c r="F148" s="301"/>
      <c r="G148" s="296">
        <f>SUM(G146:G147)</f>
        <v>163497.51748799995</v>
      </c>
      <c r="H148" s="58">
        <f>305.99+19.8</f>
        <v>325.79</v>
      </c>
      <c r="I148" s="307">
        <f>G148/H148</f>
        <v>501.84940448755316</v>
      </c>
    </row>
    <row r="149" spans="1:8" ht="19.5" customHeight="1" thickTop="1">
      <c r="A149" s="59"/>
      <c r="B149" s="53"/>
      <c r="C149" s="54"/>
      <c r="D149" s="55"/>
      <c r="E149" s="56"/>
      <c r="F149" s="55"/>
      <c r="G149" s="57"/>
      <c r="H149" s="58"/>
    </row>
    <row r="150" spans="1:8" ht="19.5" customHeight="1">
      <c r="A150" s="342" t="s">
        <v>367</v>
      </c>
      <c r="B150" s="53"/>
      <c r="C150" s="54"/>
      <c r="D150" s="55"/>
      <c r="E150" s="56"/>
      <c r="F150" s="55"/>
      <c r="G150" s="57"/>
      <c r="H150" s="58"/>
    </row>
    <row r="151" spans="1:8" ht="19.5" customHeight="1">
      <c r="A151" s="59"/>
      <c r="B151" s="53"/>
      <c r="C151" s="54"/>
      <c r="D151" s="55"/>
      <c r="E151" s="56"/>
      <c r="F151" s="55"/>
      <c r="G151" s="57"/>
      <c r="H151" s="58"/>
    </row>
    <row r="152" spans="1:8" ht="9" customHeight="1">
      <c r="A152" s="59"/>
      <c r="B152" s="53"/>
      <c r="C152" s="54"/>
      <c r="D152" s="55"/>
      <c r="E152" s="56"/>
      <c r="F152" s="55"/>
      <c r="G152" s="57"/>
      <c r="H152" s="58"/>
    </row>
    <row r="153" spans="1:8" ht="9" customHeight="1">
      <c r="A153" s="59"/>
      <c r="B153" s="53"/>
      <c r="C153" s="54"/>
      <c r="D153" s="55"/>
      <c r="E153" s="56"/>
      <c r="F153" s="55"/>
      <c r="G153" s="57"/>
      <c r="H153" s="58"/>
    </row>
    <row r="154" spans="1:8" ht="9" customHeight="1">
      <c r="A154" s="59"/>
      <c r="B154" s="53"/>
      <c r="C154" s="54"/>
      <c r="D154" s="55"/>
      <c r="E154" s="56"/>
      <c r="F154" s="55"/>
      <c r="G154" s="57"/>
      <c r="H154" s="58"/>
    </row>
    <row r="155" spans="4:7" ht="13.5" thickBot="1">
      <c r="D155" s="60"/>
      <c r="E155" s="60"/>
      <c r="F155" s="60"/>
      <c r="G155" s="60"/>
    </row>
    <row r="156" spans="2:6" ht="12.75">
      <c r="B156" s="176" t="s">
        <v>150</v>
      </c>
      <c r="C156" s="61"/>
      <c r="D156" s="62" t="s">
        <v>226</v>
      </c>
      <c r="E156" s="62"/>
      <c r="F156" s="62"/>
    </row>
    <row r="157" spans="2:6" ht="12.75">
      <c r="B157" s="177" t="s">
        <v>107</v>
      </c>
      <c r="C157" s="61"/>
      <c r="D157" s="3" t="s">
        <v>227</v>
      </c>
      <c r="E157" s="62"/>
      <c r="F157" s="62"/>
    </row>
    <row r="158" spans="2:6" ht="12.75">
      <c r="B158" s="177" t="s">
        <v>208</v>
      </c>
      <c r="C158" s="63"/>
      <c r="D158" s="3" t="s">
        <v>209</v>
      </c>
      <c r="E158" s="62"/>
      <c r="F158" s="62"/>
    </row>
    <row r="161" ht="24.75" customHeight="1">
      <c r="D161" s="284"/>
    </row>
    <row r="162" spans="1:5" ht="12.75">
      <c r="A162" s="135"/>
      <c r="B162" s="135"/>
      <c r="C162" s="64"/>
      <c r="D162" s="64"/>
      <c r="E162" s="64"/>
    </row>
    <row r="163" spans="1:5" ht="25.5">
      <c r="A163" s="64"/>
      <c r="B163" s="64"/>
      <c r="C163" s="64"/>
      <c r="D163" s="284"/>
      <c r="E163" s="64"/>
    </row>
    <row r="164" spans="1:5" ht="12.75">
      <c r="A164" s="64"/>
      <c r="B164" s="64"/>
      <c r="C164" s="64"/>
      <c r="D164" s="64"/>
      <c r="E164" s="64"/>
    </row>
    <row r="165" spans="1:5" ht="12.75">
      <c r="A165" s="64"/>
      <c r="B165" s="64"/>
      <c r="C165" s="64"/>
      <c r="D165" s="64"/>
      <c r="E165" s="64"/>
    </row>
  </sheetData>
  <sheetProtection/>
  <mergeCells count="12">
    <mergeCell ref="F12:G12"/>
    <mergeCell ref="A9:F9"/>
    <mergeCell ref="A10:F10"/>
    <mergeCell ref="D49:D50"/>
    <mergeCell ref="E49:E50"/>
    <mergeCell ref="G49:G50"/>
    <mergeCell ref="B3:F3"/>
    <mergeCell ref="B4:F4"/>
    <mergeCell ref="A6:G6"/>
    <mergeCell ref="A8:G8"/>
    <mergeCell ref="A49:A50"/>
    <mergeCell ref="F49:F50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68" r:id="rId2"/>
  <rowBreaks count="2" manualBreakCount="2">
    <brk id="75" max="6" man="1"/>
    <brk id="13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65336"/>
  <sheetViews>
    <sheetView showGridLines="0" zoomScale="78" zoomScaleNormal="78" zoomScalePageLayoutView="0" workbookViewId="0" topLeftCell="A1">
      <selection activeCell="J45" sqref="J45"/>
    </sheetView>
  </sheetViews>
  <sheetFormatPr defaultColWidth="9.140625" defaultRowHeight="12.75"/>
  <cols>
    <col min="1" max="1" width="1.57421875" style="90" customWidth="1"/>
    <col min="2" max="2" width="6.28125" style="90" customWidth="1"/>
    <col min="3" max="3" width="50.7109375" style="90" customWidth="1"/>
    <col min="4" max="4" width="8.7109375" style="90" customWidth="1"/>
    <col min="5" max="5" width="6.57421875" style="90" customWidth="1"/>
    <col min="6" max="6" width="12.7109375" style="90" customWidth="1"/>
    <col min="7" max="9" width="15.7109375" style="90" customWidth="1"/>
    <col min="10" max="10" width="20.7109375" style="90" customWidth="1"/>
    <col min="11" max="11" width="1.421875" style="90" customWidth="1"/>
    <col min="12" max="12" width="11.57421875" style="90" bestFit="1" customWidth="1"/>
    <col min="13" max="16384" width="9.140625" style="90" customWidth="1"/>
  </cols>
  <sheetData>
    <row r="1" spans="2:10" ht="18" customHeight="1" thickTop="1">
      <c r="B1" s="91"/>
      <c r="C1" s="92"/>
      <c r="D1" s="93"/>
      <c r="E1" s="94"/>
      <c r="F1" s="93"/>
      <c r="G1" s="370" t="s">
        <v>124</v>
      </c>
      <c r="H1" s="371"/>
      <c r="I1" s="371"/>
      <c r="J1" s="372"/>
    </row>
    <row r="2" spans="2:10" ht="18" customHeight="1">
      <c r="B2" s="95"/>
      <c r="C2" s="373" t="s">
        <v>0</v>
      </c>
      <c r="D2" s="373"/>
      <c r="E2" s="373"/>
      <c r="F2" s="373"/>
      <c r="G2" s="349" t="s">
        <v>219</v>
      </c>
      <c r="H2" s="350"/>
      <c r="I2" s="350"/>
      <c r="J2" s="351"/>
    </row>
    <row r="3" spans="2:10" ht="18" customHeight="1">
      <c r="B3" s="95"/>
      <c r="C3" s="374" t="s">
        <v>1</v>
      </c>
      <c r="D3" s="374"/>
      <c r="E3" s="374"/>
      <c r="F3" s="374"/>
      <c r="G3" s="381" t="s">
        <v>376</v>
      </c>
      <c r="H3" s="382"/>
      <c r="I3" s="382"/>
      <c r="J3" s="383"/>
    </row>
    <row r="4" spans="2:10" ht="18" customHeight="1" thickBot="1">
      <c r="B4" s="95"/>
      <c r="C4" s="98"/>
      <c r="D4" s="98"/>
      <c r="E4" s="98"/>
      <c r="F4" s="98"/>
      <c r="G4" s="385" t="s">
        <v>245</v>
      </c>
      <c r="H4" s="386"/>
      <c r="I4" s="386"/>
      <c r="J4" s="387"/>
    </row>
    <row r="5" spans="2:16" ht="15" customHeight="1" thickTop="1">
      <c r="B5" s="102" t="s">
        <v>3</v>
      </c>
      <c r="C5" s="103" t="s">
        <v>216</v>
      </c>
      <c r="D5" s="104" t="s">
        <v>6</v>
      </c>
      <c r="E5" s="102" t="s">
        <v>108</v>
      </c>
      <c r="F5" s="104" t="s">
        <v>109</v>
      </c>
      <c r="G5" s="389" t="s">
        <v>110</v>
      </c>
      <c r="H5" s="389"/>
      <c r="I5" s="389"/>
      <c r="J5" s="105" t="s">
        <v>9</v>
      </c>
      <c r="L5" s="384"/>
      <c r="M5" s="384"/>
      <c r="N5" s="384"/>
      <c r="O5" s="384"/>
      <c r="P5" s="384"/>
    </row>
    <row r="6" spans="2:10" ht="15" customHeight="1" thickBot="1">
      <c r="B6" s="106"/>
      <c r="C6" s="107"/>
      <c r="D6" s="108"/>
      <c r="E6" s="109"/>
      <c r="F6" s="108" t="s">
        <v>111</v>
      </c>
      <c r="G6" s="390" t="s">
        <v>377</v>
      </c>
      <c r="H6" s="390"/>
      <c r="I6" s="390"/>
      <c r="J6" s="110" t="s">
        <v>111</v>
      </c>
    </row>
    <row r="7" spans="2:10" ht="15" customHeight="1" thickTop="1">
      <c r="B7" s="111"/>
      <c r="C7" s="8" t="s">
        <v>112</v>
      </c>
      <c r="D7" s="112"/>
      <c r="E7" s="113"/>
      <c r="F7" s="234"/>
      <c r="G7" s="235" t="s">
        <v>113</v>
      </c>
      <c r="H7" s="114" t="s">
        <v>114</v>
      </c>
      <c r="I7" s="114" t="s">
        <v>115</v>
      </c>
      <c r="J7" s="115"/>
    </row>
    <row r="8" spans="2:11" ht="19.5" customHeight="1">
      <c r="B8" s="243"/>
      <c r="C8" s="244" t="s">
        <v>374</v>
      </c>
      <c r="D8" s="245"/>
      <c r="E8" s="246"/>
      <c r="F8" s="247"/>
      <c r="G8" s="248"/>
      <c r="H8" s="249"/>
      <c r="I8" s="250"/>
      <c r="J8" s="251"/>
      <c r="K8" s="95"/>
    </row>
    <row r="9" spans="2:11" ht="12.75" customHeight="1">
      <c r="B9" s="253">
        <v>1</v>
      </c>
      <c r="C9" s="44" t="s">
        <v>10</v>
      </c>
      <c r="D9" s="50">
        <v>1</v>
      </c>
      <c r="E9" s="47" t="s">
        <v>74</v>
      </c>
      <c r="F9" s="223">
        <f>orçamento!G22</f>
        <v>2335.082</v>
      </c>
      <c r="G9" s="236">
        <f>F9</f>
        <v>2335.082</v>
      </c>
      <c r="H9" s="211"/>
      <c r="I9" s="230"/>
      <c r="J9" s="232">
        <f>SUM(G9:I9)</f>
        <v>2335.082</v>
      </c>
      <c r="K9" s="95"/>
    </row>
    <row r="10" spans="2:11" ht="5.25" customHeight="1">
      <c r="B10" s="253"/>
      <c r="C10" s="44"/>
      <c r="D10" s="50"/>
      <c r="E10" s="47"/>
      <c r="F10" s="224"/>
      <c r="G10" s="346"/>
      <c r="H10" s="212"/>
      <c r="I10" s="231"/>
      <c r="J10" s="232"/>
      <c r="K10" s="95"/>
    </row>
    <row r="11" spans="2:11" ht="12.75" customHeight="1">
      <c r="B11" s="253">
        <v>2</v>
      </c>
      <c r="C11" s="44" t="s">
        <v>18</v>
      </c>
      <c r="D11" s="50">
        <v>1</v>
      </c>
      <c r="E11" s="47" t="s">
        <v>74</v>
      </c>
      <c r="F11" s="224">
        <f>orçamento!G31</f>
        <v>7899.448800000001</v>
      </c>
      <c r="G11" s="236">
        <f>F11</f>
        <v>7899.448800000001</v>
      </c>
      <c r="H11" s="211"/>
      <c r="I11" s="230"/>
      <c r="J11" s="232">
        <f>SUM(G11:I11)</f>
        <v>7899.448800000001</v>
      </c>
      <c r="K11" s="95"/>
    </row>
    <row r="12" spans="2:11" ht="5.25" customHeight="1">
      <c r="B12" s="253"/>
      <c r="C12" s="44"/>
      <c r="D12" s="213"/>
      <c r="E12" s="214"/>
      <c r="F12" s="225"/>
      <c r="G12" s="343"/>
      <c r="H12" s="211"/>
      <c r="I12" s="230"/>
      <c r="J12" s="232"/>
      <c r="K12" s="95"/>
    </row>
    <row r="13" spans="2:11" ht="12.75" customHeight="1">
      <c r="B13" s="253">
        <v>3</v>
      </c>
      <c r="C13" s="44" t="s">
        <v>28</v>
      </c>
      <c r="D13" s="213">
        <v>1</v>
      </c>
      <c r="E13" s="47" t="s">
        <v>74</v>
      </c>
      <c r="F13" s="224">
        <f>orçamento!G37</f>
        <v>16350.257399999999</v>
      </c>
      <c r="G13" s="238">
        <f>F13</f>
        <v>16350.257399999999</v>
      </c>
      <c r="H13" s="211"/>
      <c r="I13" s="230"/>
      <c r="J13" s="232">
        <f>SUM(G13:I13)</f>
        <v>16350.257399999999</v>
      </c>
      <c r="K13" s="95"/>
    </row>
    <row r="14" spans="2:11" ht="5.25" customHeight="1">
      <c r="B14" s="253"/>
      <c r="C14" s="44"/>
      <c r="D14" s="213"/>
      <c r="E14" s="214"/>
      <c r="F14" s="225"/>
      <c r="G14" s="343"/>
      <c r="H14" s="211"/>
      <c r="I14" s="230"/>
      <c r="J14" s="232"/>
      <c r="K14" s="95"/>
    </row>
    <row r="15" spans="2:11" ht="12.75" customHeight="1">
      <c r="B15" s="116">
        <v>4</v>
      </c>
      <c r="C15" s="66" t="s">
        <v>373</v>
      </c>
      <c r="D15" s="117"/>
      <c r="E15" s="118"/>
      <c r="F15" s="226"/>
      <c r="G15" s="239"/>
      <c r="H15" s="119"/>
      <c r="I15" s="191"/>
      <c r="J15" s="193"/>
      <c r="K15" s="95"/>
    </row>
    <row r="16" spans="2:11" ht="12.75" customHeight="1">
      <c r="B16" s="254" t="s">
        <v>34</v>
      </c>
      <c r="C16" s="26" t="s">
        <v>188</v>
      </c>
      <c r="D16" s="14">
        <v>1</v>
      </c>
      <c r="E16" s="47" t="s">
        <v>74</v>
      </c>
      <c r="F16" s="227">
        <f>orçamento!G40+orçamento!G41</f>
        <v>1972.02</v>
      </c>
      <c r="G16" s="236"/>
      <c r="H16" s="211"/>
      <c r="I16" s="230">
        <f>F16</f>
        <v>1972.02</v>
      </c>
      <c r="J16" s="232">
        <f>SUM(G16:I16)</f>
        <v>1972.02</v>
      </c>
      <c r="K16" s="95"/>
    </row>
    <row r="17" spans="2:11" ht="5.25" customHeight="1">
      <c r="B17" s="255"/>
      <c r="C17" s="26"/>
      <c r="D17" s="14"/>
      <c r="E17" s="15"/>
      <c r="F17" s="224"/>
      <c r="G17" s="240"/>
      <c r="H17" s="212"/>
      <c r="I17" s="345"/>
      <c r="J17" s="232"/>
      <c r="K17" s="95"/>
    </row>
    <row r="18" spans="2:11" ht="12.75" customHeight="1">
      <c r="B18" s="254" t="s">
        <v>35</v>
      </c>
      <c r="C18" s="26" t="s">
        <v>189</v>
      </c>
      <c r="D18" s="14">
        <v>1</v>
      </c>
      <c r="E18" s="47" t="s">
        <v>74</v>
      </c>
      <c r="F18" s="227">
        <f>orçamento!G43+orçamento!G44+orçamento!G45</f>
        <v>11956.788799999998</v>
      </c>
      <c r="G18" s="236"/>
      <c r="H18" s="211">
        <f>F18/2</f>
        <v>5978.394399999999</v>
      </c>
      <c r="I18" s="230">
        <f>F18-H18</f>
        <v>5978.394399999999</v>
      </c>
      <c r="J18" s="232">
        <f>SUM(G18:I18)</f>
        <v>11956.788799999998</v>
      </c>
      <c r="K18" s="95"/>
    </row>
    <row r="19" spans="2:11" ht="5.25" customHeight="1">
      <c r="B19" s="255"/>
      <c r="C19" s="26"/>
      <c r="D19" s="14"/>
      <c r="E19" s="15"/>
      <c r="F19" s="224"/>
      <c r="G19" s="237"/>
      <c r="H19" s="344"/>
      <c r="I19" s="345"/>
      <c r="J19" s="232"/>
      <c r="K19" s="95"/>
    </row>
    <row r="20" spans="2:11" ht="12.75" customHeight="1">
      <c r="B20" s="254">
        <v>5</v>
      </c>
      <c r="C20" s="26" t="s">
        <v>234</v>
      </c>
      <c r="D20" s="14">
        <v>1</v>
      </c>
      <c r="E20" s="47" t="s">
        <v>74</v>
      </c>
      <c r="F20" s="227">
        <f>orçamento!G51</f>
        <v>3067.5919999999996</v>
      </c>
      <c r="G20" s="238"/>
      <c r="H20" s="212"/>
      <c r="I20" s="230">
        <f>F20</f>
        <v>3067.5919999999996</v>
      </c>
      <c r="J20" s="232">
        <f>SUM(G20:I20)</f>
        <v>3067.5919999999996</v>
      </c>
      <c r="K20" s="95"/>
    </row>
    <row r="21" spans="2:11" ht="5.25" customHeight="1">
      <c r="B21" s="255"/>
      <c r="C21" s="26"/>
      <c r="D21" s="14"/>
      <c r="E21" s="15"/>
      <c r="F21" s="224"/>
      <c r="G21" s="238"/>
      <c r="H21" s="212"/>
      <c r="I21" s="345"/>
      <c r="J21" s="232"/>
      <c r="K21" s="95"/>
    </row>
    <row r="22" spans="2:11" ht="12.75" customHeight="1">
      <c r="B22" s="253">
        <v>6</v>
      </c>
      <c r="C22" s="44" t="s">
        <v>40</v>
      </c>
      <c r="D22" s="50">
        <v>1</v>
      </c>
      <c r="E22" s="47" t="s">
        <v>74</v>
      </c>
      <c r="F22" s="224">
        <f>orçamento!G63</f>
        <v>50406.3952</v>
      </c>
      <c r="G22" s="237"/>
      <c r="H22" s="212">
        <f>F22*0.7</f>
        <v>35284.47663999999</v>
      </c>
      <c r="I22" s="230">
        <f>F22*0.3</f>
        <v>15121.918559999998</v>
      </c>
      <c r="J22" s="232">
        <f>SUM(G22:I22)</f>
        <v>50406.39519999999</v>
      </c>
      <c r="K22" s="95"/>
    </row>
    <row r="23" spans="2:11" ht="5.25" customHeight="1">
      <c r="B23" s="256"/>
      <c r="C23" s="44"/>
      <c r="D23" s="50"/>
      <c r="E23" s="47"/>
      <c r="F23" s="224"/>
      <c r="G23" s="237"/>
      <c r="H23" s="344"/>
      <c r="I23" s="345"/>
      <c r="J23" s="232"/>
      <c r="K23" s="95"/>
    </row>
    <row r="24" spans="2:11" ht="12.75" customHeight="1">
      <c r="B24" s="254">
        <v>7</v>
      </c>
      <c r="C24" s="26" t="s">
        <v>50</v>
      </c>
      <c r="D24" s="14">
        <v>1</v>
      </c>
      <c r="E24" s="47" t="s">
        <v>74</v>
      </c>
      <c r="F24" s="227">
        <f>orçamento!G70</f>
        <v>14059.967200000003</v>
      </c>
      <c r="G24" s="237"/>
      <c r="H24" s="212">
        <f>F24</f>
        <v>14059.967200000003</v>
      </c>
      <c r="I24" s="231"/>
      <c r="J24" s="232">
        <f>SUM(G24:I24)</f>
        <v>14059.967200000003</v>
      </c>
      <c r="K24" s="95"/>
    </row>
    <row r="25" spans="2:11" ht="5.25" customHeight="1">
      <c r="B25" s="254"/>
      <c r="C25" s="215"/>
      <c r="D25" s="14"/>
      <c r="E25" s="15"/>
      <c r="F25" s="227"/>
      <c r="G25" s="237"/>
      <c r="H25" s="344"/>
      <c r="I25" s="231"/>
      <c r="J25" s="232"/>
      <c r="K25" s="95"/>
    </row>
    <row r="26" spans="2:11" ht="12.75" customHeight="1">
      <c r="B26" s="254">
        <v>8</v>
      </c>
      <c r="C26" s="26" t="s">
        <v>56</v>
      </c>
      <c r="D26" s="14">
        <v>1</v>
      </c>
      <c r="E26" s="47" t="s">
        <v>74</v>
      </c>
      <c r="F26" s="227">
        <f>orçamento!G75</f>
        <v>7353.723800000001</v>
      </c>
      <c r="G26" s="237"/>
      <c r="H26" s="212"/>
      <c r="I26" s="231">
        <f>F26</f>
        <v>7353.723800000001</v>
      </c>
      <c r="J26" s="232">
        <f>SUM(G26:I26)</f>
        <v>7353.723800000001</v>
      </c>
      <c r="K26" s="95"/>
    </row>
    <row r="27" spans="2:11" ht="5.25" customHeight="1">
      <c r="B27" s="255"/>
      <c r="C27" s="26"/>
      <c r="D27" s="14"/>
      <c r="E27" s="15"/>
      <c r="F27" s="224"/>
      <c r="G27" s="237"/>
      <c r="H27" s="212"/>
      <c r="I27" s="345"/>
      <c r="J27" s="232"/>
      <c r="K27" s="95"/>
    </row>
    <row r="28" spans="2:11" ht="12.75" customHeight="1">
      <c r="B28" s="254">
        <v>9</v>
      </c>
      <c r="C28" s="215" t="s">
        <v>64</v>
      </c>
      <c r="D28" s="14">
        <v>1</v>
      </c>
      <c r="E28" s="47" t="s">
        <v>74</v>
      </c>
      <c r="F28" s="227">
        <f>orçamento!G84</f>
        <v>6431.4444</v>
      </c>
      <c r="G28" s="237"/>
      <c r="H28" s="212">
        <f>F28</f>
        <v>6431.4444</v>
      </c>
      <c r="I28" s="231"/>
      <c r="J28" s="232">
        <f>SUM(G28:I28)</f>
        <v>6431.4444</v>
      </c>
      <c r="K28" s="95"/>
    </row>
    <row r="29" spans="2:11" ht="5.25" customHeight="1">
      <c r="B29" s="255"/>
      <c r="C29" s="26"/>
      <c r="D29" s="14"/>
      <c r="E29" s="15"/>
      <c r="F29" s="224"/>
      <c r="G29" s="237"/>
      <c r="H29" s="344"/>
      <c r="I29" s="231"/>
      <c r="J29" s="232"/>
      <c r="K29" s="95"/>
    </row>
    <row r="30" spans="2:12" ht="12.75" customHeight="1">
      <c r="B30" s="253">
        <v>10</v>
      </c>
      <c r="C30" s="216" t="s">
        <v>247</v>
      </c>
      <c r="D30" s="50">
        <v>1</v>
      </c>
      <c r="E30" s="47" t="s">
        <v>74</v>
      </c>
      <c r="F30" s="224">
        <f>orçamento!G110</f>
        <v>4171.92</v>
      </c>
      <c r="G30" s="237"/>
      <c r="H30" s="212">
        <f>F30/2</f>
        <v>2085.96</v>
      </c>
      <c r="I30" s="231">
        <f>F30/2</f>
        <v>2085.96</v>
      </c>
      <c r="J30" s="232">
        <f>SUM(G30:I30)</f>
        <v>4171.92</v>
      </c>
      <c r="K30" s="95"/>
      <c r="L30" s="101"/>
    </row>
    <row r="31" spans="2:12" ht="5.25" customHeight="1">
      <c r="B31" s="256"/>
      <c r="C31" s="44"/>
      <c r="D31" s="50"/>
      <c r="E31" s="47"/>
      <c r="F31" s="224"/>
      <c r="G31" s="237"/>
      <c r="H31" s="344"/>
      <c r="I31" s="345"/>
      <c r="J31" s="232"/>
      <c r="K31" s="95"/>
      <c r="L31" s="101"/>
    </row>
    <row r="32" spans="2:58" ht="12.75" customHeight="1">
      <c r="B32" s="116">
        <v>11</v>
      </c>
      <c r="C32" s="252" t="s">
        <v>135</v>
      </c>
      <c r="D32" s="67"/>
      <c r="E32" s="68"/>
      <c r="F32" s="228"/>
      <c r="G32" s="241"/>
      <c r="H32" s="120"/>
      <c r="I32" s="192"/>
      <c r="J32" s="193"/>
      <c r="K32" s="95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</row>
    <row r="33" spans="2:58" s="196" customFormat="1" ht="12" customHeight="1">
      <c r="B33" s="256" t="s">
        <v>94</v>
      </c>
      <c r="C33" s="44" t="s">
        <v>248</v>
      </c>
      <c r="D33" s="50">
        <v>1</v>
      </c>
      <c r="E33" s="47" t="s">
        <v>74</v>
      </c>
      <c r="F33" s="224">
        <f>orçamento!G113+orçamento!G114+orçamento!G115+orçamento!G116+orçamento!G117+orçamento!G118+orçamento!G119+orçamento!G120+orçamento!G121+orçamento!G122</f>
        <v>4028.3900000000003</v>
      </c>
      <c r="G33" s="237"/>
      <c r="H33" s="212">
        <f>F33</f>
        <v>4028.3900000000003</v>
      </c>
      <c r="I33" s="231"/>
      <c r="J33" s="232">
        <f>SUM(G33:I33)</f>
        <v>4028.3900000000003</v>
      </c>
      <c r="K33" s="95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</row>
    <row r="34" spans="2:58" s="196" customFormat="1" ht="6" customHeight="1">
      <c r="B34" s="256"/>
      <c r="C34" s="44"/>
      <c r="D34" s="50"/>
      <c r="E34" s="47"/>
      <c r="F34" s="224"/>
      <c r="G34" s="237"/>
      <c r="H34" s="347"/>
      <c r="I34" s="231"/>
      <c r="J34" s="232"/>
      <c r="K34" s="95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</row>
    <row r="35" spans="2:11" ht="12.75" customHeight="1">
      <c r="B35" s="253" t="s">
        <v>96</v>
      </c>
      <c r="C35" s="44" t="s">
        <v>196</v>
      </c>
      <c r="D35" s="50">
        <v>1</v>
      </c>
      <c r="E35" s="47" t="s">
        <v>74</v>
      </c>
      <c r="F35" s="224">
        <f>orçamento!G124+orçamento!G125+orçamento!G126</f>
        <v>1124.8999999999999</v>
      </c>
      <c r="G35" s="237"/>
      <c r="H35" s="212">
        <f>F35</f>
        <v>1124.8999999999999</v>
      </c>
      <c r="I35" s="231"/>
      <c r="J35" s="232">
        <f>SUM(G35:I35)</f>
        <v>1124.8999999999999</v>
      </c>
      <c r="K35" s="95"/>
    </row>
    <row r="36" spans="2:11" ht="5.25" customHeight="1">
      <c r="B36" s="256"/>
      <c r="C36" s="44"/>
      <c r="D36" s="50"/>
      <c r="E36" s="47"/>
      <c r="F36" s="224"/>
      <c r="G36" s="237"/>
      <c r="H36" s="344"/>
      <c r="I36" s="231"/>
      <c r="J36" s="232"/>
      <c r="K36" s="95"/>
    </row>
    <row r="37" spans="2:11" ht="12.75" customHeight="1">
      <c r="B37" s="253" t="s">
        <v>98</v>
      </c>
      <c r="C37" s="44" t="s">
        <v>172</v>
      </c>
      <c r="D37" s="50">
        <v>1</v>
      </c>
      <c r="E37" s="47" t="s">
        <v>74</v>
      </c>
      <c r="F37" s="224">
        <f>orçamento!G128+orçamento!G129+orçamento!G130+orçamento!G131+orçamento!G132+orçamento!G133</f>
        <v>4105.47</v>
      </c>
      <c r="G37" s="237"/>
      <c r="H37" s="212"/>
      <c r="I37" s="231">
        <f>F37</f>
        <v>4105.47</v>
      </c>
      <c r="J37" s="232">
        <f>SUM(G37:I37)</f>
        <v>4105.47</v>
      </c>
      <c r="K37" s="95"/>
    </row>
    <row r="38" spans="2:11" ht="5.25" customHeight="1">
      <c r="B38" s="256"/>
      <c r="C38" s="44"/>
      <c r="D38" s="50"/>
      <c r="E38" s="47"/>
      <c r="F38" s="224"/>
      <c r="G38" s="237"/>
      <c r="H38" s="212"/>
      <c r="I38" s="345"/>
      <c r="J38" s="232"/>
      <c r="K38" s="95"/>
    </row>
    <row r="39" spans="2:11" ht="12.75" customHeight="1">
      <c r="B39" s="116">
        <v>12</v>
      </c>
      <c r="C39" s="66" t="s">
        <v>139</v>
      </c>
      <c r="D39" s="67"/>
      <c r="E39" s="68"/>
      <c r="F39" s="228"/>
      <c r="G39" s="241"/>
      <c r="H39" s="120"/>
      <c r="I39" s="192"/>
      <c r="J39" s="193"/>
      <c r="K39" s="95"/>
    </row>
    <row r="40" spans="2:11" ht="12.75" customHeight="1">
      <c r="B40" s="253" t="s">
        <v>239</v>
      </c>
      <c r="C40" s="217" t="s">
        <v>249</v>
      </c>
      <c r="D40" s="46">
        <v>1</v>
      </c>
      <c r="E40" s="47" t="s">
        <v>74</v>
      </c>
      <c r="F40" s="223">
        <f>orçamento!G139</f>
        <v>2204.3956</v>
      </c>
      <c r="G40" s="237"/>
      <c r="H40" s="212"/>
      <c r="I40" s="231">
        <f>F40</f>
        <v>2204.3956</v>
      </c>
      <c r="J40" s="232">
        <f>SUM(G40:I40)</f>
        <v>2204.3956</v>
      </c>
      <c r="K40" s="101"/>
    </row>
    <row r="41" spans="2:11" ht="5.25" customHeight="1">
      <c r="B41" s="308"/>
      <c r="C41" s="309"/>
      <c r="D41" s="204"/>
      <c r="E41" s="122"/>
      <c r="F41" s="310"/>
      <c r="G41" s="311"/>
      <c r="H41" s="312"/>
      <c r="I41" s="316"/>
      <c r="J41" s="314"/>
      <c r="K41" s="101"/>
    </row>
    <row r="42" spans="2:11" ht="12.75" customHeight="1">
      <c r="B42" s="308" t="s">
        <v>259</v>
      </c>
      <c r="C42" s="309" t="s">
        <v>171</v>
      </c>
      <c r="D42" s="46">
        <v>1</v>
      </c>
      <c r="E42" s="47" t="s">
        <v>74</v>
      </c>
      <c r="F42" s="223">
        <f>orçamento!G143</f>
        <v>621.3243</v>
      </c>
      <c r="G42" s="311"/>
      <c r="H42" s="312"/>
      <c r="I42" s="313">
        <f>F42</f>
        <v>621.3243</v>
      </c>
      <c r="J42" s="232">
        <f>SUM(G42:I42)</f>
        <v>621.3243</v>
      </c>
      <c r="K42" s="101"/>
    </row>
    <row r="43" spans="2:11" ht="5.25" customHeight="1" thickBot="1">
      <c r="B43" s="218"/>
      <c r="C43" s="219"/>
      <c r="D43" s="220"/>
      <c r="E43" s="221"/>
      <c r="F43" s="229"/>
      <c r="G43" s="242"/>
      <c r="H43" s="222"/>
      <c r="I43" s="348"/>
      <c r="J43" s="233"/>
      <c r="K43" s="101"/>
    </row>
    <row r="44" spans="2:12" ht="19.5" customHeight="1" thickBot="1" thickTop="1">
      <c r="B44" s="379" t="s">
        <v>250</v>
      </c>
      <c r="C44" s="375"/>
      <c r="D44" s="375"/>
      <c r="E44" s="380"/>
      <c r="F44" s="133">
        <f>SUM(F9:F43)</f>
        <v>138089.11949999997</v>
      </c>
      <c r="G44" s="123">
        <f>SUM(G9:G43)</f>
        <v>26584.7882</v>
      </c>
      <c r="H44" s="123">
        <f>SUM(H9:H43)</f>
        <v>68993.53263999999</v>
      </c>
      <c r="I44" s="123">
        <f>SUM(I9:I43)</f>
        <v>42510.79865999999</v>
      </c>
      <c r="J44" s="123">
        <f>SUM(J9:J43)</f>
        <v>138089.11949999997</v>
      </c>
      <c r="L44" s="317"/>
    </row>
    <row r="45" spans="2:10" ht="19.5" customHeight="1" thickBot="1" thickTop="1">
      <c r="B45" s="379" t="s">
        <v>380</v>
      </c>
      <c r="C45" s="375"/>
      <c r="D45" s="375"/>
      <c r="E45" s="380"/>
      <c r="F45" s="133">
        <f>F44*0.184</f>
        <v>25408.397987999993</v>
      </c>
      <c r="G45" s="123">
        <f>G44*0.184</f>
        <v>4891.6010288</v>
      </c>
      <c r="H45" s="123">
        <f>H44*0.184</f>
        <v>12694.810005759999</v>
      </c>
      <c r="I45" s="123">
        <f>I44*0.184</f>
        <v>7821.986953439999</v>
      </c>
      <c r="J45" s="123">
        <f>SUM(G45:I45)</f>
        <v>25408.397987999997</v>
      </c>
    </row>
    <row r="46" spans="2:10" ht="19.5" customHeight="1" thickBot="1" thickTop="1">
      <c r="B46" s="379" t="s">
        <v>261</v>
      </c>
      <c r="C46" s="375"/>
      <c r="D46" s="375"/>
      <c r="E46" s="380"/>
      <c r="F46" s="133">
        <f>SUM(F44:F45)</f>
        <v>163497.51748799995</v>
      </c>
      <c r="G46" s="123">
        <f>SUM(G44:G45)</f>
        <v>31476.3892288</v>
      </c>
      <c r="H46" s="123">
        <f>SUM(H44:H45)</f>
        <v>81688.34264575999</v>
      </c>
      <c r="I46" s="123">
        <f>SUM(I44:I45)</f>
        <v>50332.78561343999</v>
      </c>
      <c r="J46" s="123">
        <f>SUM(J44:J45)</f>
        <v>163497.51748799998</v>
      </c>
    </row>
    <row r="47" spans="2:10" ht="24.75" customHeight="1" thickBot="1" thickTop="1">
      <c r="B47" s="124"/>
      <c r="C47" s="375" t="s">
        <v>117</v>
      </c>
      <c r="D47" s="375"/>
      <c r="E47" s="375"/>
      <c r="F47" s="125"/>
      <c r="G47" s="376">
        <f>SUM(G46:I46)</f>
        <v>163497.51748799998</v>
      </c>
      <c r="H47" s="377"/>
      <c r="I47" s="378"/>
      <c r="J47" s="126">
        <f>F46</f>
        <v>163497.51748799995</v>
      </c>
    </row>
    <row r="48" ht="15" customHeight="1" thickTop="1"/>
    <row r="49" ht="15" customHeight="1"/>
    <row r="50" ht="15" customHeight="1">
      <c r="B50" s="90" t="s">
        <v>367</v>
      </c>
    </row>
    <row r="51" ht="15" customHeight="1"/>
    <row r="52" ht="15" customHeight="1"/>
    <row r="53" ht="15" customHeight="1"/>
    <row r="54" spans="3:11" ht="15" customHeight="1" thickBot="1">
      <c r="C54"/>
      <c r="F54" s="101"/>
      <c r="G54" s="101"/>
      <c r="H54" s="129"/>
      <c r="I54" s="129"/>
      <c r="J54" s="101"/>
      <c r="K54" s="101"/>
    </row>
    <row r="55" spans="3:11" ht="12.75">
      <c r="C55" s="257" t="s">
        <v>150</v>
      </c>
      <c r="D55" s="258"/>
      <c r="E55" s="258"/>
      <c r="F55" s="259"/>
      <c r="G55" s="259"/>
      <c r="H55" s="62" t="s">
        <v>226</v>
      </c>
      <c r="I55" s="62"/>
      <c r="J55" s="391"/>
      <c r="K55" s="391"/>
    </row>
    <row r="56" spans="3:11" ht="12.75">
      <c r="C56" s="260" t="s">
        <v>107</v>
      </c>
      <c r="D56" s="258"/>
      <c r="E56" s="258"/>
      <c r="F56" s="261"/>
      <c r="G56" s="261"/>
      <c r="H56" s="3" t="s">
        <v>227</v>
      </c>
      <c r="I56" s="3"/>
      <c r="J56" s="388"/>
      <c r="K56" s="388"/>
    </row>
    <row r="57" spans="2:9" ht="12.75">
      <c r="B57" s="101"/>
      <c r="C57" s="260" t="s">
        <v>208</v>
      </c>
      <c r="D57" s="262"/>
      <c r="E57" s="262"/>
      <c r="F57" s="262"/>
      <c r="G57" s="263"/>
      <c r="H57" s="3" t="s">
        <v>209</v>
      </c>
      <c r="I57" s="3"/>
    </row>
    <row r="58" spans="2:7" ht="15.75">
      <c r="B58" s="101"/>
      <c r="C58" s="131"/>
      <c r="D58" s="130"/>
      <c r="E58" s="130"/>
      <c r="F58" s="130"/>
      <c r="G58" s="101"/>
    </row>
    <row r="59" spans="2:8" ht="12.75">
      <c r="B59" s="101"/>
      <c r="C59"/>
      <c r="D59"/>
      <c r="E59"/>
      <c r="F59"/>
      <c r="G59"/>
      <c r="H59"/>
    </row>
    <row r="60" spans="2:8" ht="12.75">
      <c r="B60" s="101"/>
      <c r="C60"/>
      <c r="D60"/>
      <c r="E60"/>
      <c r="F60"/>
      <c r="G60"/>
      <c r="H60"/>
    </row>
    <row r="61" spans="2:8" ht="12.75">
      <c r="B61" s="101"/>
      <c r="C61"/>
      <c r="D61"/>
      <c r="E61"/>
      <c r="F61"/>
      <c r="G61"/>
      <c r="H61"/>
    </row>
    <row r="62" spans="2:8" ht="12.75">
      <c r="B62" s="101"/>
      <c r="C62"/>
      <c r="D62"/>
      <c r="E62"/>
      <c r="F62"/>
      <c r="G62"/>
      <c r="H62"/>
    </row>
    <row r="63" spans="2:8" ht="12.75">
      <c r="B63" s="101"/>
      <c r="C63"/>
      <c r="D63"/>
      <c r="E63"/>
      <c r="F63"/>
      <c r="G63"/>
      <c r="H63"/>
    </row>
    <row r="64" spans="2:8" ht="12.75">
      <c r="B64" s="101"/>
      <c r="C64"/>
      <c r="D64"/>
      <c r="E64"/>
      <c r="F64"/>
      <c r="G64"/>
      <c r="H64"/>
    </row>
    <row r="65" spans="2:8" ht="12.75">
      <c r="B65" s="101"/>
      <c r="C65"/>
      <c r="D65"/>
      <c r="E65"/>
      <c r="F65"/>
      <c r="G65"/>
      <c r="H65"/>
    </row>
    <row r="66" spans="2:8" ht="12.75">
      <c r="B66" s="101"/>
      <c r="C66"/>
      <c r="D66"/>
      <c r="E66"/>
      <c r="F66"/>
      <c r="G66"/>
      <c r="H66"/>
    </row>
    <row r="67" spans="2:8" ht="18.75">
      <c r="B67" s="132"/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5336" ht="12.75">
      <c r="E65336" s="90" t="s">
        <v>121</v>
      </c>
    </row>
  </sheetData>
  <sheetProtection/>
  <mergeCells count="15">
    <mergeCell ref="L5:P5"/>
    <mergeCell ref="G4:J4"/>
    <mergeCell ref="B44:E44"/>
    <mergeCell ref="J56:K56"/>
    <mergeCell ref="G5:I5"/>
    <mergeCell ref="G6:I6"/>
    <mergeCell ref="J55:K55"/>
    <mergeCell ref="G1:J1"/>
    <mergeCell ref="C2:F2"/>
    <mergeCell ref="C3:F3"/>
    <mergeCell ref="C47:E47"/>
    <mergeCell ref="G47:I47"/>
    <mergeCell ref="B45:E45"/>
    <mergeCell ref="B46:E46"/>
    <mergeCell ref="G3:J3"/>
  </mergeCells>
  <printOptions horizontalCentered="1"/>
  <pageMargins left="0" right="0" top="0.5905511811023623" bottom="0.1968503937007874" header="0.5118110236220472" footer="0.5118110236220472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53"/>
  <sheetViews>
    <sheetView showGridLines="0" view="pageBreakPreview" zoomScale="90" zoomScaleNormal="85" zoomScaleSheetLayoutView="90" zoomScalePageLayoutView="0" workbookViewId="0" topLeftCell="A1">
      <selection activeCell="C149" sqref="C149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</cols>
  <sheetData>
    <row r="3" spans="1:7" ht="12.75">
      <c r="A3" s="1"/>
      <c r="B3" s="359"/>
      <c r="C3" s="359"/>
      <c r="D3" s="359"/>
      <c r="E3" s="359"/>
      <c r="F3" s="359"/>
      <c r="G3" s="2"/>
    </row>
    <row r="4" spans="1:7" ht="12.75">
      <c r="A4" s="1"/>
      <c r="B4" s="359"/>
      <c r="C4" s="359"/>
      <c r="D4" s="359"/>
      <c r="E4" s="359"/>
      <c r="F4" s="359"/>
      <c r="G4" s="2"/>
    </row>
    <row r="5" spans="1:7" ht="14.25" thickBot="1">
      <c r="A5" s="1"/>
      <c r="B5" s="175"/>
      <c r="C5" s="175"/>
      <c r="D5" s="175"/>
      <c r="E5" s="175"/>
      <c r="F5" s="175"/>
      <c r="G5" s="190"/>
    </row>
    <row r="6" spans="1:7" ht="16.5" thickTop="1">
      <c r="A6" s="360" t="s">
        <v>2</v>
      </c>
      <c r="B6" s="361"/>
      <c r="C6" s="361"/>
      <c r="D6" s="361"/>
      <c r="E6" s="361"/>
      <c r="F6" s="361"/>
      <c r="G6" s="362"/>
    </row>
    <row r="7" spans="1:7" ht="4.5" customHeight="1">
      <c r="A7" s="4"/>
      <c r="B7" s="5"/>
      <c r="C7" s="5"/>
      <c r="D7" s="5"/>
      <c r="E7" s="5"/>
      <c r="F7" s="5"/>
      <c r="G7" s="6"/>
    </row>
    <row r="8" spans="1:7" ht="13.5" customHeight="1">
      <c r="A8" s="352" t="s">
        <v>375</v>
      </c>
      <c r="B8" s="353"/>
      <c r="C8" s="353"/>
      <c r="D8" s="353"/>
      <c r="E8" s="353"/>
      <c r="F8" s="354"/>
      <c r="G8" s="363"/>
    </row>
    <row r="9" spans="1:7" ht="15.75">
      <c r="A9" s="368" t="s">
        <v>262</v>
      </c>
      <c r="B9" s="369"/>
      <c r="C9" s="369"/>
      <c r="D9" s="369"/>
      <c r="E9" s="354"/>
      <c r="F9" s="354"/>
      <c r="G9" s="6"/>
    </row>
    <row r="10" spans="1:7" ht="13.5" customHeight="1">
      <c r="A10" s="352" t="s">
        <v>265</v>
      </c>
      <c r="B10" s="353"/>
      <c r="C10" s="353"/>
      <c r="D10" s="353"/>
      <c r="E10" s="354"/>
      <c r="F10" s="354"/>
      <c r="G10" s="6"/>
    </row>
    <row r="11" spans="1:7" ht="13.5" customHeight="1" thickBot="1">
      <c r="A11" s="290" t="s">
        <v>379</v>
      </c>
      <c r="B11" s="7"/>
      <c r="C11" s="7"/>
      <c r="D11" s="5"/>
      <c r="E11" s="5"/>
      <c r="F11" s="5"/>
      <c r="G11" s="6"/>
    </row>
    <row r="12" spans="1:7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66" t="s">
        <v>166</v>
      </c>
      <c r="G12" s="367"/>
    </row>
    <row r="13" spans="1:7" ht="14.25" thickBot="1" thickTop="1">
      <c r="A13" s="9"/>
      <c r="B13" s="10"/>
      <c r="C13" s="9" t="s">
        <v>207</v>
      </c>
      <c r="D13" s="9"/>
      <c r="E13" s="9"/>
      <c r="F13" s="11" t="s">
        <v>8</v>
      </c>
      <c r="G13" s="11" t="s">
        <v>9</v>
      </c>
    </row>
    <row r="14" spans="1:7" ht="19.5" customHeight="1" thickTop="1">
      <c r="A14" s="71"/>
      <c r="B14" s="72" t="s">
        <v>145</v>
      </c>
      <c r="C14" s="72"/>
      <c r="D14" s="73"/>
      <c r="E14" s="74"/>
      <c r="F14" s="73"/>
      <c r="G14" s="75"/>
    </row>
    <row r="15" spans="1:7" ht="15" customHeight="1">
      <c r="A15" s="65">
        <v>1</v>
      </c>
      <c r="B15" s="66" t="s">
        <v>10</v>
      </c>
      <c r="C15" s="66"/>
      <c r="D15" s="67"/>
      <c r="E15" s="68"/>
      <c r="F15" s="69"/>
      <c r="G15" s="70"/>
    </row>
    <row r="16" spans="1:7" ht="15" customHeight="1">
      <c r="A16" s="42" t="s">
        <v>11</v>
      </c>
      <c r="B16" s="341" t="s">
        <v>371</v>
      </c>
      <c r="C16" s="13" t="s">
        <v>370</v>
      </c>
      <c r="D16" s="50">
        <v>3.6</v>
      </c>
      <c r="E16" s="47" t="s">
        <v>12</v>
      </c>
      <c r="F16" s="46"/>
      <c r="G16" s="17">
        <f aca="true" t="shared" si="0" ref="G16:G21">D16*F16</f>
        <v>0</v>
      </c>
    </row>
    <row r="17" spans="1:7" ht="12.75" customHeight="1">
      <c r="A17" s="42" t="s">
        <v>13</v>
      </c>
      <c r="B17" s="18" t="s">
        <v>128</v>
      </c>
      <c r="C17" s="13" t="s">
        <v>126</v>
      </c>
      <c r="D17" s="14">
        <v>142</v>
      </c>
      <c r="E17" s="15" t="s">
        <v>12</v>
      </c>
      <c r="F17" s="16"/>
      <c r="G17" s="17">
        <f t="shared" si="0"/>
        <v>0</v>
      </c>
    </row>
    <row r="18" spans="1:7" ht="12.75" customHeight="1">
      <c r="A18" s="42" t="s">
        <v>14</v>
      </c>
      <c r="B18" s="18" t="s">
        <v>215</v>
      </c>
      <c r="C18" s="13" t="s">
        <v>130</v>
      </c>
      <c r="D18" s="14">
        <v>71</v>
      </c>
      <c r="E18" s="15" t="s">
        <v>17</v>
      </c>
      <c r="F18" s="16"/>
      <c r="G18" s="17">
        <f t="shared" si="0"/>
        <v>0</v>
      </c>
    </row>
    <row r="19" spans="1:7" ht="12.75" customHeight="1">
      <c r="A19" s="42" t="s">
        <v>16</v>
      </c>
      <c r="B19" s="18" t="s">
        <v>131</v>
      </c>
      <c r="C19" s="13" t="s">
        <v>132</v>
      </c>
      <c r="D19" s="14">
        <v>71</v>
      </c>
      <c r="E19" s="15" t="s">
        <v>17</v>
      </c>
      <c r="F19" s="16"/>
      <c r="G19" s="17">
        <f t="shared" si="0"/>
        <v>0</v>
      </c>
    </row>
    <row r="20" spans="1:7" ht="12.75" customHeight="1">
      <c r="A20" s="42" t="s">
        <v>129</v>
      </c>
      <c r="B20" s="18" t="s">
        <v>162</v>
      </c>
      <c r="C20" s="13" t="s">
        <v>161</v>
      </c>
      <c r="D20" s="14">
        <v>71</v>
      </c>
      <c r="E20" s="15" t="s">
        <v>17</v>
      </c>
      <c r="F20" s="16"/>
      <c r="G20" s="17">
        <f t="shared" si="0"/>
        <v>0</v>
      </c>
    </row>
    <row r="21" spans="1:7" ht="12.75" customHeight="1" thickBot="1">
      <c r="A21" s="42" t="s">
        <v>368</v>
      </c>
      <c r="B21" s="18" t="s">
        <v>15</v>
      </c>
      <c r="C21" s="13" t="s">
        <v>127</v>
      </c>
      <c r="D21" s="14">
        <v>73</v>
      </c>
      <c r="E21" s="15" t="s">
        <v>12</v>
      </c>
      <c r="F21" s="16"/>
      <c r="G21" s="17">
        <f t="shared" si="0"/>
        <v>0</v>
      </c>
    </row>
    <row r="22" spans="1:7" ht="15" customHeight="1" thickBot="1" thickTop="1">
      <c r="A22" s="19"/>
      <c r="B22" s="20" t="s">
        <v>116</v>
      </c>
      <c r="C22" s="21"/>
      <c r="D22" s="22"/>
      <c r="E22" s="23"/>
      <c r="F22" s="24"/>
      <c r="G22" s="25">
        <f>SUM(G16:G21)</f>
        <v>0</v>
      </c>
    </row>
    <row r="23" spans="1:7" ht="15" customHeight="1" thickTop="1">
      <c r="A23" s="81">
        <v>2</v>
      </c>
      <c r="B23" s="82" t="s">
        <v>18</v>
      </c>
      <c r="C23" s="83"/>
      <c r="D23" s="84"/>
      <c r="E23" s="85"/>
      <c r="F23" s="86"/>
      <c r="G23" s="87"/>
    </row>
    <row r="24" spans="1:7" ht="12.75" customHeight="1">
      <c r="A24" s="12" t="s">
        <v>19</v>
      </c>
      <c r="B24" s="26" t="s">
        <v>222</v>
      </c>
      <c r="C24" s="28">
        <v>90877</v>
      </c>
      <c r="D24" s="14">
        <v>108</v>
      </c>
      <c r="E24" s="15" t="s">
        <v>20</v>
      </c>
      <c r="F24" s="46"/>
      <c r="G24" s="17">
        <f aca="true" t="shared" si="1" ref="G24:G29">D24*F24</f>
        <v>0</v>
      </c>
    </row>
    <row r="25" spans="1:7" ht="12.75" customHeight="1">
      <c r="A25" s="12" t="s">
        <v>21</v>
      </c>
      <c r="B25" s="26" t="s">
        <v>154</v>
      </c>
      <c r="C25" s="28" t="s">
        <v>151</v>
      </c>
      <c r="D25" s="14">
        <v>3.36</v>
      </c>
      <c r="E25" s="15" t="s">
        <v>17</v>
      </c>
      <c r="F25" s="46"/>
      <c r="G25" s="17">
        <f t="shared" si="1"/>
        <v>0</v>
      </c>
    </row>
    <row r="26" spans="1:7" ht="12.75" customHeight="1">
      <c r="A26" s="12" t="s">
        <v>22</v>
      </c>
      <c r="B26" s="26" t="s">
        <v>263</v>
      </c>
      <c r="C26" s="270" t="s">
        <v>264</v>
      </c>
      <c r="D26" s="14">
        <v>201.6</v>
      </c>
      <c r="E26" s="15" t="s">
        <v>24</v>
      </c>
      <c r="F26" s="16"/>
      <c r="G26" s="17">
        <f t="shared" si="1"/>
        <v>0</v>
      </c>
    </row>
    <row r="27" spans="1:7" ht="12.75" customHeight="1">
      <c r="A27" s="12" t="s">
        <v>25</v>
      </c>
      <c r="B27" s="26" t="s">
        <v>159</v>
      </c>
      <c r="C27" s="28" t="s">
        <v>160</v>
      </c>
      <c r="D27" s="14">
        <v>3.36</v>
      </c>
      <c r="E27" s="15" t="s">
        <v>17</v>
      </c>
      <c r="F27" s="16"/>
      <c r="G27" s="17">
        <f t="shared" si="1"/>
        <v>0</v>
      </c>
    </row>
    <row r="28" spans="1:7" ht="12.75" customHeight="1">
      <c r="A28" s="12" t="s">
        <v>26</v>
      </c>
      <c r="B28" s="321" t="s">
        <v>266</v>
      </c>
      <c r="C28" s="320">
        <v>6110</v>
      </c>
      <c r="D28" s="31">
        <v>2.24</v>
      </c>
      <c r="E28" s="32" t="s">
        <v>17</v>
      </c>
      <c r="F28" s="33"/>
      <c r="G28" s="17">
        <f t="shared" si="1"/>
        <v>0</v>
      </c>
    </row>
    <row r="29" spans="1:7" ht="12.75" customHeight="1">
      <c r="A29" s="12" t="s">
        <v>232</v>
      </c>
      <c r="B29" s="29" t="s">
        <v>27</v>
      </c>
      <c r="C29" s="30">
        <v>5968</v>
      </c>
      <c r="D29" s="31">
        <v>33.63</v>
      </c>
      <c r="E29" s="32" t="s">
        <v>12</v>
      </c>
      <c r="F29" s="33"/>
      <c r="G29" s="17">
        <f t="shared" si="1"/>
        <v>0</v>
      </c>
    </row>
    <row r="30" spans="1:7" ht="12.75" customHeight="1" thickBot="1">
      <c r="A30" s="12" t="s">
        <v>251</v>
      </c>
      <c r="B30" s="29" t="s">
        <v>253</v>
      </c>
      <c r="C30" s="270" t="s">
        <v>252</v>
      </c>
      <c r="D30" s="31">
        <v>14.6</v>
      </c>
      <c r="E30" s="32" t="s">
        <v>17</v>
      </c>
      <c r="F30" s="33"/>
      <c r="G30" s="17">
        <f>D30*F30</f>
        <v>0</v>
      </c>
    </row>
    <row r="31" spans="1:7" ht="15" customHeight="1" thickBot="1" thickTop="1">
      <c r="A31" s="19"/>
      <c r="B31" s="20" t="s">
        <v>116</v>
      </c>
      <c r="C31" s="35"/>
      <c r="D31" s="22"/>
      <c r="E31" s="23"/>
      <c r="F31" s="24"/>
      <c r="G31" s="25">
        <f>SUM(G24:G30)</f>
        <v>0</v>
      </c>
    </row>
    <row r="32" spans="1:7" ht="15" customHeight="1" thickTop="1">
      <c r="A32" s="81">
        <v>3</v>
      </c>
      <c r="B32" s="82" t="s">
        <v>28</v>
      </c>
      <c r="C32" s="83"/>
      <c r="D32" s="84"/>
      <c r="E32" s="85"/>
      <c r="F32" s="86"/>
      <c r="G32" s="87"/>
    </row>
    <row r="33" spans="1:7" ht="12.75" customHeight="1">
      <c r="A33" s="12" t="s">
        <v>29</v>
      </c>
      <c r="B33" s="26" t="s">
        <v>267</v>
      </c>
      <c r="C33" s="28">
        <v>89294</v>
      </c>
      <c r="D33" s="14">
        <v>236.86</v>
      </c>
      <c r="E33" s="15" t="s">
        <v>12</v>
      </c>
      <c r="F33" s="46"/>
      <c r="G33" s="17">
        <f>D33*F33</f>
        <v>0</v>
      </c>
    </row>
    <row r="34" spans="1:7" ht="12.75" customHeight="1">
      <c r="A34" s="12" t="s">
        <v>30</v>
      </c>
      <c r="B34" s="26" t="s">
        <v>233</v>
      </c>
      <c r="C34" s="28" t="s">
        <v>23</v>
      </c>
      <c r="D34" s="14">
        <v>101.7</v>
      </c>
      <c r="E34" s="15" t="s">
        <v>24</v>
      </c>
      <c r="F34" s="16"/>
      <c r="G34" s="17">
        <f>D34*F34</f>
        <v>0</v>
      </c>
    </row>
    <row r="35" spans="1:7" ht="12.75" customHeight="1">
      <c r="A35" s="12" t="s">
        <v>31</v>
      </c>
      <c r="B35" s="26" t="s">
        <v>159</v>
      </c>
      <c r="C35" s="28" t="s">
        <v>160</v>
      </c>
      <c r="D35" s="14">
        <v>3.39</v>
      </c>
      <c r="E35" s="15" t="s">
        <v>17</v>
      </c>
      <c r="F35" s="16"/>
      <c r="G35" s="17">
        <f>D35*F35</f>
        <v>0</v>
      </c>
    </row>
    <row r="36" spans="1:7" ht="12.75" customHeight="1" thickBot="1">
      <c r="A36" s="12" t="s">
        <v>32</v>
      </c>
      <c r="B36" s="26" t="s">
        <v>155</v>
      </c>
      <c r="C36" s="27" t="s">
        <v>33</v>
      </c>
      <c r="D36" s="14">
        <v>31.32</v>
      </c>
      <c r="E36" s="15" t="s">
        <v>12</v>
      </c>
      <c r="F36" s="16"/>
      <c r="G36" s="17">
        <f>D36*F36</f>
        <v>0</v>
      </c>
    </row>
    <row r="37" spans="1:7" ht="15" customHeight="1" thickBot="1" thickTop="1">
      <c r="A37" s="36"/>
      <c r="B37" s="37" t="s">
        <v>116</v>
      </c>
      <c r="C37" s="38"/>
      <c r="D37" s="39"/>
      <c r="E37" s="40"/>
      <c r="F37" s="41"/>
      <c r="G37" s="25">
        <f>SUM(G33:G36)</f>
        <v>0</v>
      </c>
    </row>
    <row r="38" spans="1:7" ht="15" customHeight="1" thickTop="1">
      <c r="A38" s="76">
        <v>4</v>
      </c>
      <c r="B38" s="77" t="s">
        <v>373</v>
      </c>
      <c r="C38" s="78"/>
      <c r="D38" s="206"/>
      <c r="E38" s="79"/>
      <c r="F38" s="80"/>
      <c r="G38" s="75"/>
    </row>
    <row r="39" spans="1:7" ht="15" customHeight="1">
      <c r="A39" s="65" t="s">
        <v>34</v>
      </c>
      <c r="B39" s="66" t="s">
        <v>188</v>
      </c>
      <c r="C39" s="88"/>
      <c r="D39" s="69"/>
      <c r="E39" s="68"/>
      <c r="F39" s="69"/>
      <c r="G39" s="70"/>
    </row>
    <row r="40" spans="1:7" ht="12.75" customHeight="1">
      <c r="A40" s="42" t="s">
        <v>190</v>
      </c>
      <c r="B40" s="29" t="s">
        <v>363</v>
      </c>
      <c r="C40" s="322" t="s">
        <v>269</v>
      </c>
      <c r="D40" s="31">
        <v>1</v>
      </c>
      <c r="E40" s="32" t="s">
        <v>74</v>
      </c>
      <c r="F40" s="33"/>
      <c r="G40" s="34">
        <f>D40*F40</f>
        <v>0</v>
      </c>
    </row>
    <row r="41" spans="1:7" ht="12.75" customHeight="1">
      <c r="A41" s="42" t="s">
        <v>191</v>
      </c>
      <c r="B41" s="29" t="s">
        <v>364</v>
      </c>
      <c r="C41" s="322" t="s">
        <v>268</v>
      </c>
      <c r="D41" s="31">
        <v>2</v>
      </c>
      <c r="E41" s="32" t="s">
        <v>74</v>
      </c>
      <c r="F41" s="33"/>
      <c r="G41" s="34">
        <f>D41*F41</f>
        <v>0</v>
      </c>
    </row>
    <row r="42" spans="1:7" ht="15" customHeight="1">
      <c r="A42" s="65" t="s">
        <v>35</v>
      </c>
      <c r="B42" s="66" t="s">
        <v>189</v>
      </c>
      <c r="C42" s="88"/>
      <c r="D42" s="69"/>
      <c r="E42" s="68"/>
      <c r="F42" s="69"/>
      <c r="G42" s="70"/>
    </row>
    <row r="43" spans="1:7" ht="12.75" customHeight="1">
      <c r="A43" s="42" t="s">
        <v>336</v>
      </c>
      <c r="B43" s="26" t="s">
        <v>36</v>
      </c>
      <c r="C43" s="28" t="s">
        <v>37</v>
      </c>
      <c r="D43" s="14">
        <v>1</v>
      </c>
      <c r="E43" s="15" t="s">
        <v>38</v>
      </c>
      <c r="F43" s="16"/>
      <c r="G43" s="17">
        <f>D43*F43</f>
        <v>0</v>
      </c>
    </row>
    <row r="44" spans="1:7" ht="12.75" customHeight="1">
      <c r="A44" s="42" t="s">
        <v>337</v>
      </c>
      <c r="B44" s="26" t="s">
        <v>273</v>
      </c>
      <c r="C44" s="270" t="s">
        <v>372</v>
      </c>
      <c r="D44" s="14">
        <v>16.31</v>
      </c>
      <c r="E44" s="15" t="s">
        <v>12</v>
      </c>
      <c r="F44" s="16"/>
      <c r="G44" s="17">
        <f>D44*F44</f>
        <v>0</v>
      </c>
    </row>
    <row r="45" spans="1:7" ht="12.75" customHeight="1" thickBot="1">
      <c r="A45" s="42" t="s">
        <v>338</v>
      </c>
      <c r="B45" s="26" t="s">
        <v>272</v>
      </c>
      <c r="C45" s="270" t="s">
        <v>270</v>
      </c>
      <c r="D45" s="14">
        <v>7.1</v>
      </c>
      <c r="E45" s="15" t="s">
        <v>12</v>
      </c>
      <c r="F45" s="16"/>
      <c r="G45" s="17">
        <f>D45*F45</f>
        <v>0</v>
      </c>
    </row>
    <row r="46" spans="1:7" ht="15" customHeight="1" thickBot="1" thickTop="1">
      <c r="A46" s="36"/>
      <c r="B46" s="37" t="s">
        <v>116</v>
      </c>
      <c r="C46" s="38"/>
      <c r="D46" s="39"/>
      <c r="E46" s="40"/>
      <c r="F46" s="41"/>
      <c r="G46" s="25">
        <f>SUM(G40:G45)</f>
        <v>0</v>
      </c>
    </row>
    <row r="47" spans="1:7" ht="15" customHeight="1" thickTop="1">
      <c r="A47" s="81">
        <v>5</v>
      </c>
      <c r="B47" s="82" t="s">
        <v>234</v>
      </c>
      <c r="C47" s="83"/>
      <c r="D47" s="84"/>
      <c r="E47" s="85"/>
      <c r="F47" s="86"/>
      <c r="G47" s="87"/>
    </row>
    <row r="48" spans="1:7" ht="12.75" customHeight="1">
      <c r="A48" s="42" t="s">
        <v>39</v>
      </c>
      <c r="B48" s="26" t="s">
        <v>235</v>
      </c>
      <c r="C48" s="270" t="s">
        <v>236</v>
      </c>
      <c r="D48" s="50">
        <v>16.31</v>
      </c>
      <c r="E48" s="15" t="s">
        <v>12</v>
      </c>
      <c r="F48" s="16"/>
      <c r="G48" s="17">
        <f>D48*F48</f>
        <v>0</v>
      </c>
    </row>
    <row r="49" spans="1:7" ht="12.75" customHeight="1">
      <c r="A49" s="364" t="s">
        <v>138</v>
      </c>
      <c r="B49" s="29" t="s">
        <v>271</v>
      </c>
      <c r="C49" s="286" t="s">
        <v>192</v>
      </c>
      <c r="D49" s="355">
        <v>1</v>
      </c>
      <c r="E49" s="355" t="s">
        <v>74</v>
      </c>
      <c r="F49" s="355"/>
      <c r="G49" s="357">
        <f>D49*F49</f>
        <v>0</v>
      </c>
    </row>
    <row r="50" spans="1:7" ht="12.75" customHeight="1" thickBot="1">
      <c r="A50" s="365"/>
      <c r="B50" s="205"/>
      <c r="C50" s="287">
        <v>282037</v>
      </c>
      <c r="D50" s="356"/>
      <c r="E50" s="356"/>
      <c r="F50" s="356"/>
      <c r="G50" s="358"/>
    </row>
    <row r="51" spans="1:7" ht="15" customHeight="1" thickBot="1" thickTop="1">
      <c r="A51" s="36"/>
      <c r="B51" s="37" t="s">
        <v>116</v>
      </c>
      <c r="C51" s="38"/>
      <c r="D51" s="39"/>
      <c r="E51" s="40"/>
      <c r="F51" s="41"/>
      <c r="G51" s="25">
        <f>SUM(G48:G50)</f>
        <v>0</v>
      </c>
    </row>
    <row r="52" spans="1:7" ht="15" customHeight="1" thickTop="1">
      <c r="A52" s="81">
        <v>6</v>
      </c>
      <c r="B52" s="82" t="s">
        <v>40</v>
      </c>
      <c r="C52" s="83"/>
      <c r="D52" s="84"/>
      <c r="E52" s="85"/>
      <c r="F52" s="86"/>
      <c r="G52" s="87"/>
    </row>
    <row r="53" spans="1:7" ht="12.75" customHeight="1">
      <c r="A53" s="12" t="s">
        <v>41</v>
      </c>
      <c r="B53" s="26" t="s">
        <v>165</v>
      </c>
      <c r="C53" s="28">
        <v>84007</v>
      </c>
      <c r="D53" s="14">
        <v>90.6</v>
      </c>
      <c r="E53" s="15" t="s">
        <v>12</v>
      </c>
      <c r="F53" s="46"/>
      <c r="G53" s="17">
        <f aca="true" t="shared" si="2" ref="G53:G62">D53*F53</f>
        <v>0</v>
      </c>
    </row>
    <row r="54" spans="1:7" ht="12.75" customHeight="1">
      <c r="A54" s="12" t="s">
        <v>42</v>
      </c>
      <c r="B54" s="26" t="s">
        <v>156</v>
      </c>
      <c r="C54" s="28">
        <v>84037</v>
      </c>
      <c r="D54" s="14">
        <v>27</v>
      </c>
      <c r="E54" s="15" t="s">
        <v>12</v>
      </c>
      <c r="F54" s="46"/>
      <c r="G54" s="17">
        <f t="shared" si="2"/>
        <v>0</v>
      </c>
    </row>
    <row r="55" spans="1:7" ht="25.5" customHeight="1">
      <c r="A55" s="12" t="s">
        <v>276</v>
      </c>
      <c r="B55" s="323" t="s">
        <v>274</v>
      </c>
      <c r="C55" s="324" t="s">
        <v>278</v>
      </c>
      <c r="D55" s="325">
        <v>63.6</v>
      </c>
      <c r="E55" s="15" t="s">
        <v>12</v>
      </c>
      <c r="F55" s="329"/>
      <c r="G55" s="330">
        <f t="shared" si="2"/>
        <v>0</v>
      </c>
    </row>
    <row r="56" spans="1:7" ht="15" customHeight="1">
      <c r="A56" s="12" t="s">
        <v>44</v>
      </c>
      <c r="B56" s="323" t="s">
        <v>281</v>
      </c>
      <c r="C56" s="327" t="s">
        <v>283</v>
      </c>
      <c r="D56" s="14">
        <v>2200</v>
      </c>
      <c r="E56" s="15" t="s">
        <v>24</v>
      </c>
      <c r="F56" s="329"/>
      <c r="G56" s="330">
        <f t="shared" si="2"/>
        <v>0</v>
      </c>
    </row>
    <row r="57" spans="1:7" ht="15" customHeight="1">
      <c r="A57" s="12" t="s">
        <v>46</v>
      </c>
      <c r="B57" s="326" t="s">
        <v>282</v>
      </c>
      <c r="C57" s="328" t="s">
        <v>284</v>
      </c>
      <c r="D57" s="14">
        <v>2200</v>
      </c>
      <c r="E57" s="15" t="s">
        <v>24</v>
      </c>
      <c r="F57" s="329"/>
      <c r="G57" s="330">
        <f t="shared" si="2"/>
        <v>0</v>
      </c>
    </row>
    <row r="58" spans="1:7" ht="25.5" customHeight="1">
      <c r="A58" s="12" t="s">
        <v>48</v>
      </c>
      <c r="B58" s="323" t="s">
        <v>275</v>
      </c>
      <c r="C58" s="324" t="s">
        <v>279</v>
      </c>
      <c r="D58" s="325">
        <v>46.4</v>
      </c>
      <c r="E58" s="15" t="s">
        <v>12</v>
      </c>
      <c r="F58" s="329"/>
      <c r="G58" s="330">
        <f t="shared" si="2"/>
        <v>0</v>
      </c>
    </row>
    <row r="59" spans="1:7" ht="12.75" customHeight="1">
      <c r="A59" s="12" t="s">
        <v>125</v>
      </c>
      <c r="B59" s="26" t="s">
        <v>43</v>
      </c>
      <c r="C59" s="28">
        <v>72105</v>
      </c>
      <c r="D59" s="14">
        <v>18.5</v>
      </c>
      <c r="E59" s="15" t="s">
        <v>20</v>
      </c>
      <c r="F59" s="16"/>
      <c r="G59" s="17">
        <f t="shared" si="2"/>
        <v>0</v>
      </c>
    </row>
    <row r="60" spans="1:7" ht="12.75" customHeight="1">
      <c r="A60" s="12" t="s">
        <v>277</v>
      </c>
      <c r="B60" s="26" t="s">
        <v>45</v>
      </c>
      <c r="C60" s="27">
        <v>89512</v>
      </c>
      <c r="D60" s="14">
        <v>23.07</v>
      </c>
      <c r="E60" s="15" t="s">
        <v>20</v>
      </c>
      <c r="F60" s="16"/>
      <c r="G60" s="17">
        <f t="shared" si="2"/>
        <v>0</v>
      </c>
    </row>
    <row r="61" spans="1:7" ht="12.75" customHeight="1">
      <c r="A61" s="12" t="s">
        <v>280</v>
      </c>
      <c r="B61" s="26" t="s">
        <v>47</v>
      </c>
      <c r="C61" s="28">
        <v>72105</v>
      </c>
      <c r="D61" s="14">
        <v>29.13</v>
      </c>
      <c r="E61" s="15" t="s">
        <v>20</v>
      </c>
      <c r="F61" s="46"/>
      <c r="G61" s="17">
        <f t="shared" si="2"/>
        <v>0</v>
      </c>
    </row>
    <row r="62" spans="1:7" ht="12.75" customHeight="1" thickBot="1">
      <c r="A62" s="12" t="s">
        <v>285</v>
      </c>
      <c r="B62" s="26" t="s">
        <v>49</v>
      </c>
      <c r="C62" s="28">
        <v>72104</v>
      </c>
      <c r="D62" s="14">
        <v>20.94</v>
      </c>
      <c r="E62" s="15" t="s">
        <v>20</v>
      </c>
      <c r="F62" s="46"/>
      <c r="G62" s="17">
        <f t="shared" si="2"/>
        <v>0</v>
      </c>
    </row>
    <row r="63" spans="1:7" ht="15" customHeight="1" thickBot="1" thickTop="1">
      <c r="A63" s="36"/>
      <c r="B63" s="37" t="s">
        <v>116</v>
      </c>
      <c r="C63" s="38"/>
      <c r="D63" s="39"/>
      <c r="E63" s="40"/>
      <c r="F63" s="41"/>
      <c r="G63" s="25">
        <f>SUM(G53:G62)</f>
        <v>0</v>
      </c>
    </row>
    <row r="64" spans="1:7" ht="15" customHeight="1" thickTop="1">
      <c r="A64" s="81">
        <v>7</v>
      </c>
      <c r="B64" s="82" t="s">
        <v>50</v>
      </c>
      <c r="C64" s="83"/>
      <c r="D64" s="84"/>
      <c r="E64" s="85"/>
      <c r="F64" s="86"/>
      <c r="G64" s="87"/>
    </row>
    <row r="65" spans="1:7" ht="12.75" customHeight="1">
      <c r="A65" s="12" t="s">
        <v>51</v>
      </c>
      <c r="B65" s="26" t="s">
        <v>52</v>
      </c>
      <c r="C65" s="28">
        <v>87905</v>
      </c>
      <c r="D65" s="14">
        <v>550.83</v>
      </c>
      <c r="E65" s="15" t="s">
        <v>12</v>
      </c>
      <c r="F65" s="16"/>
      <c r="G65" s="17">
        <f>D65*F65</f>
        <v>0</v>
      </c>
    </row>
    <row r="66" spans="1:7" ht="12.75" customHeight="1">
      <c r="A66" s="12" t="s">
        <v>53</v>
      </c>
      <c r="B66" s="26" t="s">
        <v>152</v>
      </c>
      <c r="C66" s="28">
        <v>87548</v>
      </c>
      <c r="D66" s="14">
        <v>550.83</v>
      </c>
      <c r="E66" s="15" t="s">
        <v>12</v>
      </c>
      <c r="F66" s="46"/>
      <c r="G66" s="17">
        <f>D66*F66</f>
        <v>0</v>
      </c>
    </row>
    <row r="67" spans="1:7" ht="12.75" customHeight="1">
      <c r="A67" s="12" t="s">
        <v>54</v>
      </c>
      <c r="B67" s="26" t="s">
        <v>55</v>
      </c>
      <c r="C67" s="28">
        <v>87265</v>
      </c>
      <c r="D67" s="14">
        <v>39.42</v>
      </c>
      <c r="E67" s="15" t="s">
        <v>12</v>
      </c>
      <c r="F67" s="16"/>
      <c r="G67" s="17">
        <f>D67*F67</f>
        <v>0</v>
      </c>
    </row>
    <row r="68" spans="1:7" ht="12.75" customHeight="1">
      <c r="A68" s="12" t="s">
        <v>142</v>
      </c>
      <c r="B68" s="26" t="s">
        <v>143</v>
      </c>
      <c r="C68" s="271" t="s">
        <v>144</v>
      </c>
      <c r="D68" s="50">
        <v>36.84</v>
      </c>
      <c r="E68" s="272" t="s">
        <v>20</v>
      </c>
      <c r="F68" s="50"/>
      <c r="G68" s="17">
        <f>D68*F68</f>
        <v>0</v>
      </c>
    </row>
    <row r="69" spans="1:7" ht="12.75" customHeight="1" thickBot="1">
      <c r="A69" s="12" t="s">
        <v>339</v>
      </c>
      <c r="B69" s="184" t="s">
        <v>257</v>
      </c>
      <c r="C69" s="28" t="s">
        <v>258</v>
      </c>
      <c r="D69" s="50">
        <v>6.4</v>
      </c>
      <c r="E69" s="183" t="s">
        <v>20</v>
      </c>
      <c r="F69" s="50"/>
      <c r="G69" s="17">
        <f>D69*F69</f>
        <v>0</v>
      </c>
    </row>
    <row r="70" spans="1:7" ht="15" customHeight="1" thickBot="1" thickTop="1">
      <c r="A70" s="36"/>
      <c r="B70" s="37" t="s">
        <v>116</v>
      </c>
      <c r="C70" s="38"/>
      <c r="D70" s="39"/>
      <c r="E70" s="40"/>
      <c r="F70" s="41"/>
      <c r="G70" s="25">
        <f>SUM(G65:G69)</f>
        <v>0</v>
      </c>
    </row>
    <row r="71" spans="1:7" ht="15" customHeight="1" thickTop="1">
      <c r="A71" s="81">
        <v>8</v>
      </c>
      <c r="B71" s="82" t="s">
        <v>56</v>
      </c>
      <c r="C71" s="83"/>
      <c r="D71" s="84"/>
      <c r="E71" s="85"/>
      <c r="F71" s="86"/>
      <c r="G71" s="87"/>
    </row>
    <row r="72" spans="1:7" ht="12.75" customHeight="1">
      <c r="A72" s="12" t="s">
        <v>57</v>
      </c>
      <c r="B72" s="26" t="s">
        <v>163</v>
      </c>
      <c r="C72" s="28" t="s">
        <v>223</v>
      </c>
      <c r="D72" s="14">
        <v>511.41</v>
      </c>
      <c r="E72" s="15" t="s">
        <v>12</v>
      </c>
      <c r="F72" s="16"/>
      <c r="G72" s="17">
        <f>D72*F72</f>
        <v>0</v>
      </c>
    </row>
    <row r="73" spans="1:7" ht="12.75" customHeight="1">
      <c r="A73" s="12" t="s">
        <v>58</v>
      </c>
      <c r="B73" s="26" t="s">
        <v>59</v>
      </c>
      <c r="C73" s="28" t="s">
        <v>60</v>
      </c>
      <c r="D73" s="14">
        <v>23.41</v>
      </c>
      <c r="E73" s="15" t="s">
        <v>12</v>
      </c>
      <c r="F73" s="16"/>
      <c r="G73" s="17">
        <f>D73*F73</f>
        <v>0</v>
      </c>
    </row>
    <row r="74" spans="1:7" ht="12.75" customHeight="1" thickBot="1">
      <c r="A74" s="12" t="s">
        <v>61</v>
      </c>
      <c r="B74" s="26" t="s">
        <v>62</v>
      </c>
      <c r="C74" s="28" t="s">
        <v>63</v>
      </c>
      <c r="D74" s="14">
        <v>10.92</v>
      </c>
      <c r="E74" s="15" t="s">
        <v>12</v>
      </c>
      <c r="F74" s="16"/>
      <c r="G74" s="17">
        <f>D74*F74</f>
        <v>0</v>
      </c>
    </row>
    <row r="75" spans="1:7" ht="15" customHeight="1" thickBot="1" thickTop="1">
      <c r="A75" s="36"/>
      <c r="B75" s="37" t="s">
        <v>116</v>
      </c>
      <c r="C75" s="38"/>
      <c r="D75" s="39"/>
      <c r="E75" s="40"/>
      <c r="F75" s="41"/>
      <c r="G75" s="25">
        <f>SUM(G72:G74)</f>
        <v>0</v>
      </c>
    </row>
    <row r="76" spans="1:7" ht="15" customHeight="1" thickTop="1">
      <c r="A76" s="81">
        <v>9</v>
      </c>
      <c r="B76" s="82" t="s">
        <v>64</v>
      </c>
      <c r="C76" s="83"/>
      <c r="D76" s="84"/>
      <c r="E76" s="85"/>
      <c r="F76" s="86"/>
      <c r="G76" s="87"/>
    </row>
    <row r="77" spans="1:7" ht="12.75" customHeight="1">
      <c r="A77" s="12" t="s">
        <v>65</v>
      </c>
      <c r="B77" s="26" t="s">
        <v>66</v>
      </c>
      <c r="C77" s="28">
        <v>5622</v>
      </c>
      <c r="D77" s="14">
        <v>65.75</v>
      </c>
      <c r="E77" s="15" t="s">
        <v>12</v>
      </c>
      <c r="F77" s="46"/>
      <c r="G77" s="17">
        <f aca="true" t="shared" si="3" ref="G77:G83">D77*F77</f>
        <v>0</v>
      </c>
    </row>
    <row r="78" spans="1:7" ht="12.75" customHeight="1">
      <c r="A78" s="12" t="s">
        <v>67</v>
      </c>
      <c r="B78" s="26" t="s">
        <v>133</v>
      </c>
      <c r="C78" s="28" t="s">
        <v>153</v>
      </c>
      <c r="D78" s="14">
        <v>65.75</v>
      </c>
      <c r="E78" s="15" t="s">
        <v>12</v>
      </c>
      <c r="F78" s="46"/>
      <c r="G78" s="17">
        <f t="shared" si="3"/>
        <v>0</v>
      </c>
    </row>
    <row r="79" spans="1:7" ht="12.75" customHeight="1">
      <c r="A79" s="12" t="s">
        <v>68</v>
      </c>
      <c r="B79" s="26" t="s">
        <v>69</v>
      </c>
      <c r="C79" s="273" t="s">
        <v>228</v>
      </c>
      <c r="D79" s="50">
        <v>65.75</v>
      </c>
      <c r="E79" s="47" t="s">
        <v>12</v>
      </c>
      <c r="F79" s="46"/>
      <c r="G79" s="17">
        <f t="shared" si="3"/>
        <v>0</v>
      </c>
    </row>
    <row r="80" spans="1:7" ht="12.75" customHeight="1">
      <c r="A80" s="12" t="s">
        <v>70</v>
      </c>
      <c r="B80" s="26" t="s">
        <v>225</v>
      </c>
      <c r="C80" s="28">
        <v>87250</v>
      </c>
      <c r="D80" s="14">
        <v>65.75</v>
      </c>
      <c r="E80" s="15" t="s">
        <v>12</v>
      </c>
      <c r="F80" s="16"/>
      <c r="G80" s="17">
        <f t="shared" si="3"/>
        <v>0</v>
      </c>
    </row>
    <row r="81" spans="1:7" ht="25.5" customHeight="1">
      <c r="A81" s="337" t="s">
        <v>71</v>
      </c>
      <c r="B81" s="323" t="s">
        <v>286</v>
      </c>
      <c r="C81" s="331" t="s">
        <v>287</v>
      </c>
      <c r="D81" s="338">
        <v>65.75</v>
      </c>
      <c r="E81" s="339" t="s">
        <v>12</v>
      </c>
      <c r="F81" s="340"/>
      <c r="G81" s="330">
        <f t="shared" si="3"/>
        <v>0</v>
      </c>
    </row>
    <row r="82" spans="1:7" ht="12" customHeight="1">
      <c r="A82" s="12" t="s">
        <v>340</v>
      </c>
      <c r="B82" s="26" t="s">
        <v>72</v>
      </c>
      <c r="C82" s="43">
        <v>88649</v>
      </c>
      <c r="D82" s="33">
        <v>37.68</v>
      </c>
      <c r="E82" s="32" t="s">
        <v>20</v>
      </c>
      <c r="F82" s="33"/>
      <c r="G82" s="17">
        <f t="shared" si="3"/>
        <v>0</v>
      </c>
    </row>
    <row r="83" spans="1:7" ht="12.75" customHeight="1" thickBot="1">
      <c r="A83" s="12" t="s">
        <v>341</v>
      </c>
      <c r="B83" s="332" t="s">
        <v>288</v>
      </c>
      <c r="C83" s="331" t="s">
        <v>289</v>
      </c>
      <c r="D83" s="33">
        <v>37.68</v>
      </c>
      <c r="E83" s="32" t="s">
        <v>20</v>
      </c>
      <c r="F83" s="33"/>
      <c r="G83" s="17">
        <f t="shared" si="3"/>
        <v>0</v>
      </c>
    </row>
    <row r="84" spans="1:7" ht="15" customHeight="1" thickBot="1" thickTop="1">
      <c r="A84" s="36"/>
      <c r="B84" s="37" t="s">
        <v>116</v>
      </c>
      <c r="C84" s="38"/>
      <c r="D84" s="41"/>
      <c r="E84" s="40"/>
      <c r="F84" s="41"/>
      <c r="G84" s="25">
        <f>SUM(G77:G83)</f>
        <v>0</v>
      </c>
    </row>
    <row r="85" spans="1:7" ht="15" customHeight="1" thickTop="1">
      <c r="A85" s="76">
        <v>10</v>
      </c>
      <c r="B85" s="77" t="s">
        <v>134</v>
      </c>
      <c r="C85" s="78"/>
      <c r="D85" s="80"/>
      <c r="E85" s="79"/>
      <c r="F85" s="80"/>
      <c r="G85" s="75"/>
    </row>
    <row r="86" spans="1:7" ht="15" customHeight="1">
      <c r="A86" s="65" t="s">
        <v>73</v>
      </c>
      <c r="B86" s="66" t="s">
        <v>75</v>
      </c>
      <c r="C86" s="88"/>
      <c r="D86" s="69"/>
      <c r="E86" s="68"/>
      <c r="F86" s="69"/>
      <c r="G86" s="70"/>
    </row>
    <row r="87" spans="1:7" ht="12.75" customHeight="1">
      <c r="A87" s="49" t="s">
        <v>342</v>
      </c>
      <c r="B87" s="323" t="s">
        <v>293</v>
      </c>
      <c r="C87" s="273" t="s">
        <v>316</v>
      </c>
      <c r="D87" s="334">
        <v>10</v>
      </c>
      <c r="E87" s="333" t="s">
        <v>20</v>
      </c>
      <c r="F87" s="46"/>
      <c r="G87" s="17">
        <f aca="true" t="shared" si="4" ref="G87:G109">D87*F87</f>
        <v>0</v>
      </c>
    </row>
    <row r="88" spans="1:7" ht="12.75" customHeight="1">
      <c r="A88" s="49" t="s">
        <v>343</v>
      </c>
      <c r="B88" s="323" t="s">
        <v>294</v>
      </c>
      <c r="C88" s="273" t="s">
        <v>317</v>
      </c>
      <c r="D88" s="334">
        <v>1</v>
      </c>
      <c r="E88" s="333" t="s">
        <v>295</v>
      </c>
      <c r="F88" s="46"/>
      <c r="G88" s="17">
        <f t="shared" si="4"/>
        <v>0</v>
      </c>
    </row>
    <row r="89" spans="1:7" ht="12.75" customHeight="1">
      <c r="A89" s="49" t="s">
        <v>344</v>
      </c>
      <c r="B89" s="335" t="s">
        <v>296</v>
      </c>
      <c r="C89" s="273" t="s">
        <v>318</v>
      </c>
      <c r="D89" s="334">
        <v>2</v>
      </c>
      <c r="E89" s="333" t="s">
        <v>295</v>
      </c>
      <c r="F89" s="46"/>
      <c r="G89" s="17">
        <f t="shared" si="4"/>
        <v>0</v>
      </c>
    </row>
    <row r="90" spans="1:7" ht="12.75" customHeight="1">
      <c r="A90" s="49" t="s">
        <v>345</v>
      </c>
      <c r="B90" s="335" t="s">
        <v>297</v>
      </c>
      <c r="C90" s="273" t="s">
        <v>319</v>
      </c>
      <c r="D90" s="334">
        <v>2</v>
      </c>
      <c r="E90" s="333" t="s">
        <v>295</v>
      </c>
      <c r="F90" s="46"/>
      <c r="G90" s="17">
        <f t="shared" si="4"/>
        <v>0</v>
      </c>
    </row>
    <row r="91" spans="1:7" ht="12.75" customHeight="1">
      <c r="A91" s="49" t="s">
        <v>346</v>
      </c>
      <c r="B91" s="335" t="s">
        <v>298</v>
      </c>
      <c r="C91" s="273" t="s">
        <v>320</v>
      </c>
      <c r="D91" s="334">
        <v>1</v>
      </c>
      <c r="E91" s="333" t="s">
        <v>295</v>
      </c>
      <c r="F91" s="46"/>
      <c r="G91" s="17">
        <f t="shared" si="4"/>
        <v>0</v>
      </c>
    </row>
    <row r="92" spans="1:7" ht="12.75" customHeight="1">
      <c r="A92" s="49" t="s">
        <v>347</v>
      </c>
      <c r="B92" s="335" t="s">
        <v>299</v>
      </c>
      <c r="C92" s="273" t="s">
        <v>321</v>
      </c>
      <c r="D92" s="334">
        <v>1</v>
      </c>
      <c r="E92" s="333" t="s">
        <v>295</v>
      </c>
      <c r="F92" s="46"/>
      <c r="G92" s="17">
        <f t="shared" si="4"/>
        <v>0</v>
      </c>
    </row>
    <row r="93" spans="1:7" ht="12.75" customHeight="1">
      <c r="A93" s="49" t="s">
        <v>348</v>
      </c>
      <c r="B93" s="323" t="s">
        <v>300</v>
      </c>
      <c r="C93" s="273" t="s">
        <v>322</v>
      </c>
      <c r="D93" s="334">
        <v>1</v>
      </c>
      <c r="E93" s="333" t="s">
        <v>295</v>
      </c>
      <c r="F93" s="46"/>
      <c r="G93" s="17">
        <f t="shared" si="4"/>
        <v>0</v>
      </c>
    </row>
    <row r="94" spans="1:7" ht="12.75" customHeight="1">
      <c r="A94" s="49" t="s">
        <v>349</v>
      </c>
      <c r="B94" s="323" t="s">
        <v>301</v>
      </c>
      <c r="C94" s="273" t="s">
        <v>323</v>
      </c>
      <c r="D94" s="334">
        <v>4</v>
      </c>
      <c r="E94" s="333" t="s">
        <v>20</v>
      </c>
      <c r="F94" s="46"/>
      <c r="G94" s="17">
        <f t="shared" si="4"/>
        <v>0</v>
      </c>
    </row>
    <row r="95" spans="1:7" ht="12.75" customHeight="1">
      <c r="A95" s="49" t="s">
        <v>350</v>
      </c>
      <c r="B95" s="323" t="s">
        <v>302</v>
      </c>
      <c r="C95" s="273" t="s">
        <v>324</v>
      </c>
      <c r="D95" s="334">
        <v>10</v>
      </c>
      <c r="E95" s="333" t="s">
        <v>20</v>
      </c>
      <c r="F95" s="46"/>
      <c r="G95" s="17">
        <f t="shared" si="4"/>
        <v>0</v>
      </c>
    </row>
    <row r="96" spans="1:7" ht="12.75" customHeight="1">
      <c r="A96" s="49" t="s">
        <v>351</v>
      </c>
      <c r="B96" s="323" t="s">
        <v>303</v>
      </c>
      <c r="C96" s="273" t="s">
        <v>325</v>
      </c>
      <c r="D96" s="334">
        <v>50</v>
      </c>
      <c r="E96" s="336" t="s">
        <v>20</v>
      </c>
      <c r="F96" s="46"/>
      <c r="G96" s="17">
        <f t="shared" si="4"/>
        <v>0</v>
      </c>
    </row>
    <row r="97" spans="1:7" ht="12.75" customHeight="1">
      <c r="A97" s="49" t="s">
        <v>352</v>
      </c>
      <c r="B97" s="323" t="s">
        <v>304</v>
      </c>
      <c r="C97" s="273" t="s">
        <v>326</v>
      </c>
      <c r="D97" s="334">
        <v>100</v>
      </c>
      <c r="E97" s="336" t="s">
        <v>20</v>
      </c>
      <c r="F97" s="46"/>
      <c r="G97" s="17">
        <f t="shared" si="4"/>
        <v>0</v>
      </c>
    </row>
    <row r="98" spans="1:7" ht="12.75" customHeight="1">
      <c r="A98" s="49" t="s">
        <v>353</v>
      </c>
      <c r="B98" s="323" t="s">
        <v>305</v>
      </c>
      <c r="C98" s="273" t="s">
        <v>327</v>
      </c>
      <c r="D98" s="334">
        <v>30</v>
      </c>
      <c r="E98" s="336" t="s">
        <v>20</v>
      </c>
      <c r="F98" s="46"/>
      <c r="G98" s="48">
        <f t="shared" si="4"/>
        <v>0</v>
      </c>
    </row>
    <row r="99" spans="1:7" ht="12.75" customHeight="1">
      <c r="A99" s="49" t="s">
        <v>354</v>
      </c>
      <c r="B99" s="323" t="s">
        <v>306</v>
      </c>
      <c r="C99" s="273" t="s">
        <v>328</v>
      </c>
      <c r="D99" s="334">
        <v>10</v>
      </c>
      <c r="E99" s="333" t="s">
        <v>295</v>
      </c>
      <c r="F99" s="46"/>
      <c r="G99" s="48">
        <f t="shared" si="4"/>
        <v>0</v>
      </c>
    </row>
    <row r="100" spans="1:7" ht="12.75" customHeight="1">
      <c r="A100" s="49" t="s">
        <v>355</v>
      </c>
      <c r="B100" s="323" t="s">
        <v>307</v>
      </c>
      <c r="C100" s="273" t="s">
        <v>147</v>
      </c>
      <c r="D100" s="334">
        <v>3</v>
      </c>
      <c r="E100" s="336" t="s">
        <v>308</v>
      </c>
      <c r="F100" s="46"/>
      <c r="G100" s="48">
        <f t="shared" si="4"/>
        <v>0</v>
      </c>
    </row>
    <row r="101" spans="1:7" ht="12.75" customHeight="1">
      <c r="A101" s="49" t="s">
        <v>356</v>
      </c>
      <c r="B101" s="44" t="s">
        <v>90</v>
      </c>
      <c r="C101" s="27">
        <v>83467</v>
      </c>
      <c r="D101" s="334">
        <v>1</v>
      </c>
      <c r="E101" s="336" t="s">
        <v>308</v>
      </c>
      <c r="F101" s="46"/>
      <c r="G101" s="48">
        <f t="shared" si="4"/>
        <v>0</v>
      </c>
    </row>
    <row r="102" spans="1:7" ht="12.75" customHeight="1">
      <c r="A102" s="49" t="s">
        <v>357</v>
      </c>
      <c r="B102" s="323" t="s">
        <v>309</v>
      </c>
      <c r="C102" s="273" t="s">
        <v>330</v>
      </c>
      <c r="D102" s="334">
        <v>3</v>
      </c>
      <c r="E102" s="336" t="s">
        <v>308</v>
      </c>
      <c r="F102" s="46"/>
      <c r="G102" s="17">
        <f t="shared" si="4"/>
        <v>0</v>
      </c>
    </row>
    <row r="103" spans="1:7" ht="12.75" customHeight="1">
      <c r="A103" s="49" t="s">
        <v>358</v>
      </c>
      <c r="B103" s="44" t="s">
        <v>212</v>
      </c>
      <c r="C103" s="45" t="s">
        <v>88</v>
      </c>
      <c r="D103" s="334">
        <v>3</v>
      </c>
      <c r="E103" s="336" t="s">
        <v>295</v>
      </c>
      <c r="F103" s="46"/>
      <c r="G103" s="17">
        <f t="shared" si="4"/>
        <v>0</v>
      </c>
    </row>
    <row r="104" spans="1:7" ht="12.75" customHeight="1">
      <c r="A104" s="49" t="s">
        <v>359</v>
      </c>
      <c r="B104" s="323" t="s">
        <v>310</v>
      </c>
      <c r="C104" s="273" t="s">
        <v>329</v>
      </c>
      <c r="D104" s="334">
        <v>3</v>
      </c>
      <c r="E104" s="336" t="s">
        <v>295</v>
      </c>
      <c r="F104" s="46"/>
      <c r="G104" s="17">
        <f t="shared" si="4"/>
        <v>0</v>
      </c>
    </row>
    <row r="105" spans="1:7" ht="12.75" customHeight="1">
      <c r="A105" s="49" t="s">
        <v>360</v>
      </c>
      <c r="B105" s="323" t="s">
        <v>311</v>
      </c>
      <c r="C105" s="273" t="s">
        <v>331</v>
      </c>
      <c r="D105" s="334">
        <v>3</v>
      </c>
      <c r="E105" s="336" t="s">
        <v>295</v>
      </c>
      <c r="F105" s="46"/>
      <c r="G105" s="48">
        <f t="shared" si="4"/>
        <v>0</v>
      </c>
    </row>
    <row r="106" spans="1:7" ht="12.75" customHeight="1">
      <c r="A106" s="49" t="s">
        <v>361</v>
      </c>
      <c r="B106" s="323" t="s">
        <v>312</v>
      </c>
      <c r="C106" s="273" t="s">
        <v>332</v>
      </c>
      <c r="D106" s="334">
        <v>6</v>
      </c>
      <c r="E106" s="336" t="s">
        <v>295</v>
      </c>
      <c r="F106" s="46"/>
      <c r="G106" s="48">
        <f t="shared" si="4"/>
        <v>0</v>
      </c>
    </row>
    <row r="107" spans="1:7" ht="12.75" customHeight="1">
      <c r="A107" s="49" t="s">
        <v>362</v>
      </c>
      <c r="B107" s="323" t="s">
        <v>313</v>
      </c>
      <c r="C107" s="273" t="s">
        <v>333</v>
      </c>
      <c r="D107" s="334">
        <v>1</v>
      </c>
      <c r="E107" s="336" t="s">
        <v>295</v>
      </c>
      <c r="F107" s="46"/>
      <c r="G107" s="17">
        <f t="shared" si="4"/>
        <v>0</v>
      </c>
    </row>
    <row r="108" spans="1:7" ht="12.75" customHeight="1">
      <c r="A108" s="49" t="s">
        <v>365</v>
      </c>
      <c r="B108" s="323" t="s">
        <v>314</v>
      </c>
      <c r="C108" s="273" t="s">
        <v>334</v>
      </c>
      <c r="D108" s="334">
        <v>1</v>
      </c>
      <c r="E108" s="336" t="s">
        <v>295</v>
      </c>
      <c r="F108" s="46"/>
      <c r="G108" s="48">
        <f t="shared" si="4"/>
        <v>0</v>
      </c>
    </row>
    <row r="109" spans="1:7" ht="12.75" customHeight="1" thickBot="1">
      <c r="A109" s="49" t="s">
        <v>366</v>
      </c>
      <c r="B109" s="323" t="s">
        <v>315</v>
      </c>
      <c r="C109" s="273" t="s">
        <v>335</v>
      </c>
      <c r="D109" s="334">
        <v>1</v>
      </c>
      <c r="E109" s="336" t="s">
        <v>295</v>
      </c>
      <c r="F109" s="46"/>
      <c r="G109" s="17">
        <f t="shared" si="4"/>
        <v>0</v>
      </c>
    </row>
    <row r="110" spans="1:7" ht="15" customHeight="1" thickBot="1" thickTop="1">
      <c r="A110" s="36"/>
      <c r="B110" s="37" t="s">
        <v>116</v>
      </c>
      <c r="C110" s="38"/>
      <c r="D110" s="41"/>
      <c r="E110" s="40"/>
      <c r="F110" s="41"/>
      <c r="G110" s="25">
        <f>SUM(G86:G109)</f>
        <v>0</v>
      </c>
    </row>
    <row r="111" spans="1:7" ht="15" customHeight="1" thickTop="1">
      <c r="A111" s="198">
        <v>11</v>
      </c>
      <c r="B111" s="199" t="s">
        <v>135</v>
      </c>
      <c r="C111" s="200"/>
      <c r="D111" s="201"/>
      <c r="E111" s="202"/>
      <c r="F111" s="201"/>
      <c r="G111" s="203"/>
    </row>
    <row r="112" spans="1:7" ht="15" customHeight="1">
      <c r="A112" s="65" t="s">
        <v>94</v>
      </c>
      <c r="B112" s="89" t="s">
        <v>136</v>
      </c>
      <c r="C112" s="88"/>
      <c r="D112" s="69"/>
      <c r="E112" s="68"/>
      <c r="F112" s="69"/>
      <c r="G112" s="70"/>
    </row>
    <row r="113" spans="1:7" ht="12.75" customHeight="1">
      <c r="A113" s="276" t="s">
        <v>292</v>
      </c>
      <c r="B113" s="277" t="s">
        <v>230</v>
      </c>
      <c r="C113" s="278" t="s">
        <v>229</v>
      </c>
      <c r="D113" s="279">
        <v>1</v>
      </c>
      <c r="E113" s="280" t="s">
        <v>74</v>
      </c>
      <c r="F113" s="275"/>
      <c r="G113" s="281">
        <f>D113*F113</f>
        <v>0</v>
      </c>
    </row>
    <row r="114" spans="1:7" ht="12.75" customHeight="1">
      <c r="A114" s="42" t="s">
        <v>174</v>
      </c>
      <c r="B114" s="44" t="s">
        <v>95</v>
      </c>
      <c r="C114" s="27">
        <v>89450</v>
      </c>
      <c r="D114" s="50">
        <v>6</v>
      </c>
      <c r="E114" s="47" t="s">
        <v>20</v>
      </c>
      <c r="F114" s="46"/>
      <c r="G114" s="48">
        <f>D114*F114</f>
        <v>0</v>
      </c>
    </row>
    <row r="115" spans="1:7" ht="12.75" customHeight="1">
      <c r="A115" s="42" t="s">
        <v>175</v>
      </c>
      <c r="B115" s="44" t="s">
        <v>97</v>
      </c>
      <c r="C115" s="27">
        <v>89402</v>
      </c>
      <c r="D115" s="50">
        <v>8</v>
      </c>
      <c r="E115" s="47" t="s">
        <v>20</v>
      </c>
      <c r="F115" s="46"/>
      <c r="G115" s="48">
        <f aca="true" t="shared" si="5" ref="G115:G122">D115*F115</f>
        <v>0</v>
      </c>
    </row>
    <row r="116" spans="1:7" ht="12.75" customHeight="1">
      <c r="A116" s="42" t="s">
        <v>176</v>
      </c>
      <c r="B116" s="44" t="s">
        <v>99</v>
      </c>
      <c r="C116" s="27" t="s">
        <v>100</v>
      </c>
      <c r="D116" s="319">
        <v>1</v>
      </c>
      <c r="E116" s="47" t="s">
        <v>38</v>
      </c>
      <c r="F116" s="46"/>
      <c r="G116" s="48">
        <f t="shared" si="5"/>
        <v>0</v>
      </c>
    </row>
    <row r="117" spans="1:7" ht="12.75" customHeight="1">
      <c r="A117" s="42" t="s">
        <v>177</v>
      </c>
      <c r="B117" s="44" t="s">
        <v>148</v>
      </c>
      <c r="C117" s="27">
        <v>89987</v>
      </c>
      <c r="D117" s="319">
        <v>2</v>
      </c>
      <c r="E117" s="47" t="s">
        <v>38</v>
      </c>
      <c r="F117" s="46"/>
      <c r="G117" s="48">
        <f t="shared" si="5"/>
        <v>0</v>
      </c>
    </row>
    <row r="118" spans="1:7" ht="12.75" customHeight="1">
      <c r="A118" s="42" t="s">
        <v>178</v>
      </c>
      <c r="B118" s="44" t="s">
        <v>149</v>
      </c>
      <c r="C118" s="27" t="s">
        <v>101</v>
      </c>
      <c r="D118" s="319">
        <v>1</v>
      </c>
      <c r="E118" s="47" t="s">
        <v>38</v>
      </c>
      <c r="F118" s="46"/>
      <c r="G118" s="48">
        <f t="shared" si="5"/>
        <v>0</v>
      </c>
    </row>
    <row r="119" spans="1:7" ht="12.75" customHeight="1">
      <c r="A119" s="42" t="s">
        <v>179</v>
      </c>
      <c r="B119" s="44" t="s">
        <v>102</v>
      </c>
      <c r="C119" s="27" t="s">
        <v>103</v>
      </c>
      <c r="D119" s="319">
        <v>6</v>
      </c>
      <c r="E119" s="47" t="s">
        <v>38</v>
      </c>
      <c r="F119" s="46"/>
      <c r="G119" s="48">
        <f t="shared" si="5"/>
        <v>0</v>
      </c>
    </row>
    <row r="120" spans="1:7" ht="12.75" customHeight="1">
      <c r="A120" s="42" t="s">
        <v>180</v>
      </c>
      <c r="B120" s="44" t="s">
        <v>104</v>
      </c>
      <c r="C120" s="27">
        <v>89714</v>
      </c>
      <c r="D120" s="319">
        <v>50</v>
      </c>
      <c r="E120" s="47" t="s">
        <v>20</v>
      </c>
      <c r="F120" s="46"/>
      <c r="G120" s="48">
        <f t="shared" si="5"/>
        <v>0</v>
      </c>
    </row>
    <row r="121" spans="1:7" ht="12.75" customHeight="1">
      <c r="A121" s="42" t="s">
        <v>369</v>
      </c>
      <c r="B121" s="44" t="s">
        <v>105</v>
      </c>
      <c r="C121" s="27">
        <v>89712</v>
      </c>
      <c r="D121" s="50">
        <v>7</v>
      </c>
      <c r="E121" s="47" t="s">
        <v>20</v>
      </c>
      <c r="F121" s="46"/>
      <c r="G121" s="48">
        <f t="shared" si="5"/>
        <v>0</v>
      </c>
    </row>
    <row r="122" spans="1:7" ht="12.75" customHeight="1">
      <c r="A122" s="42" t="s">
        <v>181</v>
      </c>
      <c r="B122" s="44" t="s">
        <v>106</v>
      </c>
      <c r="C122" s="27">
        <v>89708</v>
      </c>
      <c r="D122" s="319">
        <v>3</v>
      </c>
      <c r="E122" s="47" t="s">
        <v>38</v>
      </c>
      <c r="F122" s="46"/>
      <c r="G122" s="48">
        <f t="shared" si="5"/>
        <v>0</v>
      </c>
    </row>
    <row r="123" spans="1:7" ht="15" customHeight="1">
      <c r="A123" s="65" t="s">
        <v>96</v>
      </c>
      <c r="B123" s="89" t="s">
        <v>196</v>
      </c>
      <c r="C123" s="88"/>
      <c r="D123" s="69"/>
      <c r="E123" s="68"/>
      <c r="F123" s="69"/>
      <c r="G123" s="70"/>
    </row>
    <row r="124" spans="1:7" ht="12.75" customHeight="1">
      <c r="A124" s="42" t="s">
        <v>173</v>
      </c>
      <c r="B124" s="44" t="s">
        <v>224</v>
      </c>
      <c r="C124" s="30">
        <v>86943</v>
      </c>
      <c r="D124" s="50">
        <v>2</v>
      </c>
      <c r="E124" s="47" t="s">
        <v>38</v>
      </c>
      <c r="F124" s="46"/>
      <c r="G124" s="48">
        <f>D124*F124</f>
        <v>0</v>
      </c>
    </row>
    <row r="125" spans="1:7" ht="12.75" customHeight="1">
      <c r="A125" s="42" t="s">
        <v>182</v>
      </c>
      <c r="B125" s="44" t="s">
        <v>197</v>
      </c>
      <c r="C125" s="274" t="s">
        <v>198</v>
      </c>
      <c r="D125" s="50">
        <v>2</v>
      </c>
      <c r="E125" s="47" t="s">
        <v>38</v>
      </c>
      <c r="F125" s="46"/>
      <c r="G125" s="48">
        <f>D125*F125</f>
        <v>0</v>
      </c>
    </row>
    <row r="126" spans="1:7" ht="12.75" customHeight="1">
      <c r="A126" s="42" t="s">
        <v>183</v>
      </c>
      <c r="B126" s="44" t="s">
        <v>199</v>
      </c>
      <c r="C126" s="282" t="s">
        <v>200</v>
      </c>
      <c r="D126" s="50">
        <v>2</v>
      </c>
      <c r="E126" s="47" t="s">
        <v>38</v>
      </c>
      <c r="F126" s="46"/>
      <c r="G126" s="48">
        <f>D126*F126</f>
        <v>0</v>
      </c>
    </row>
    <row r="127" spans="1:7" ht="15" customHeight="1">
      <c r="A127" s="65" t="s">
        <v>98</v>
      </c>
      <c r="B127" s="66" t="s">
        <v>172</v>
      </c>
      <c r="C127" s="88"/>
      <c r="D127" s="69"/>
      <c r="E127" s="68"/>
      <c r="F127" s="69"/>
      <c r="G127" s="70"/>
    </row>
    <row r="128" spans="1:7" ht="12.75" customHeight="1">
      <c r="A128" s="42" t="s">
        <v>201</v>
      </c>
      <c r="B128" s="44" t="s">
        <v>157</v>
      </c>
      <c r="C128" s="283" t="s">
        <v>231</v>
      </c>
      <c r="D128" s="50">
        <v>2</v>
      </c>
      <c r="E128" s="47" t="s">
        <v>74</v>
      </c>
      <c r="F128" s="46"/>
      <c r="G128" s="48">
        <f aca="true" t="shared" si="6" ref="G128:G133">D128*F128</f>
        <v>0</v>
      </c>
    </row>
    <row r="129" spans="1:7" ht="12.75" customHeight="1">
      <c r="A129" s="42" t="s">
        <v>202</v>
      </c>
      <c r="B129" s="44" t="s">
        <v>158</v>
      </c>
      <c r="C129" s="274" t="s">
        <v>214</v>
      </c>
      <c r="D129" s="50">
        <v>2</v>
      </c>
      <c r="E129" s="47" t="s">
        <v>38</v>
      </c>
      <c r="F129" s="46"/>
      <c r="G129" s="48">
        <f t="shared" si="6"/>
        <v>0</v>
      </c>
    </row>
    <row r="130" spans="1:7" ht="12.75" customHeight="1">
      <c r="A130" s="42" t="s">
        <v>203</v>
      </c>
      <c r="B130" s="207" t="s">
        <v>242</v>
      </c>
      <c r="C130" s="274" t="s">
        <v>184</v>
      </c>
      <c r="D130" s="50">
        <v>2</v>
      </c>
      <c r="E130" s="47" t="s">
        <v>38</v>
      </c>
      <c r="F130" s="46"/>
      <c r="G130" s="48">
        <f t="shared" si="6"/>
        <v>0</v>
      </c>
    </row>
    <row r="131" spans="1:7" ht="12.75" customHeight="1">
      <c r="A131" s="42" t="s">
        <v>204</v>
      </c>
      <c r="B131" s="207" t="s">
        <v>290</v>
      </c>
      <c r="C131" s="274" t="s">
        <v>185</v>
      </c>
      <c r="D131" s="50">
        <v>1</v>
      </c>
      <c r="E131" s="47" t="s">
        <v>38</v>
      </c>
      <c r="F131" s="46"/>
      <c r="G131" s="48">
        <f t="shared" si="6"/>
        <v>0</v>
      </c>
    </row>
    <row r="132" spans="1:7" ht="12.75" customHeight="1">
      <c r="A132" s="42" t="s">
        <v>205</v>
      </c>
      <c r="B132" s="207" t="s">
        <v>243</v>
      </c>
      <c r="C132" s="274" t="s">
        <v>186</v>
      </c>
      <c r="D132" s="50">
        <v>2</v>
      </c>
      <c r="E132" s="47" t="s">
        <v>38</v>
      </c>
      <c r="F132" s="46"/>
      <c r="G132" s="48">
        <f t="shared" si="6"/>
        <v>0</v>
      </c>
    </row>
    <row r="133" spans="1:7" ht="12.75" customHeight="1" thickBot="1">
      <c r="A133" s="42" t="s">
        <v>206</v>
      </c>
      <c r="B133" s="208" t="s">
        <v>291</v>
      </c>
      <c r="C133" s="274" t="s">
        <v>187</v>
      </c>
      <c r="D133" s="121">
        <v>2</v>
      </c>
      <c r="E133" s="47" t="s">
        <v>38</v>
      </c>
      <c r="F133" s="204"/>
      <c r="G133" s="48">
        <f t="shared" si="6"/>
        <v>0</v>
      </c>
    </row>
    <row r="134" spans="1:7" ht="15" customHeight="1" thickBot="1" thickTop="1">
      <c r="A134" s="36"/>
      <c r="B134" s="37" t="s">
        <v>116</v>
      </c>
      <c r="C134" s="51"/>
      <c r="D134" s="41"/>
      <c r="E134" s="40"/>
      <c r="F134" s="41"/>
      <c r="G134" s="25">
        <f>SUM(G113:G133)</f>
        <v>0</v>
      </c>
    </row>
    <row r="135" spans="1:7" ht="15" customHeight="1" thickTop="1">
      <c r="A135" s="76">
        <v>12</v>
      </c>
      <c r="B135" s="77" t="s">
        <v>139</v>
      </c>
      <c r="C135" s="78"/>
      <c r="D135" s="80"/>
      <c r="E135" s="79"/>
      <c r="F135" s="80"/>
      <c r="G135" s="75"/>
    </row>
    <row r="136" spans="1:7" ht="15" customHeight="1">
      <c r="A136" s="65" t="s">
        <v>140</v>
      </c>
      <c r="B136" s="66" t="s">
        <v>237</v>
      </c>
      <c r="C136" s="88"/>
      <c r="D136" s="69"/>
      <c r="E136" s="68"/>
      <c r="F136" s="69"/>
      <c r="G136" s="70"/>
    </row>
    <row r="137" spans="1:7" ht="12.75" customHeight="1">
      <c r="A137" s="12" t="s">
        <v>167</v>
      </c>
      <c r="B137" s="26" t="s">
        <v>66</v>
      </c>
      <c r="C137" s="28">
        <v>5622</v>
      </c>
      <c r="D137" s="50">
        <v>68.63</v>
      </c>
      <c r="E137" s="15" t="s">
        <v>12</v>
      </c>
      <c r="F137" s="46"/>
      <c r="G137" s="17">
        <f>D137*F137</f>
        <v>0</v>
      </c>
    </row>
    <row r="138" spans="1:7" ht="12.75" customHeight="1" thickBot="1">
      <c r="A138" s="12" t="s">
        <v>168</v>
      </c>
      <c r="B138" s="26" t="s">
        <v>133</v>
      </c>
      <c r="C138" s="28" t="s">
        <v>153</v>
      </c>
      <c r="D138" s="50">
        <v>68.63</v>
      </c>
      <c r="E138" s="15" t="s">
        <v>12</v>
      </c>
      <c r="F138" s="46"/>
      <c r="G138" s="17">
        <f>D138*F138</f>
        <v>0</v>
      </c>
    </row>
    <row r="139" spans="1:7" ht="12.75" customHeight="1" thickBot="1" thickTop="1">
      <c r="A139" s="36"/>
      <c r="B139" s="37" t="s">
        <v>116</v>
      </c>
      <c r="C139" s="51"/>
      <c r="D139" s="41"/>
      <c r="E139" s="40"/>
      <c r="F139" s="41"/>
      <c r="G139" s="289">
        <f>SUM(G137:G138)</f>
        <v>0</v>
      </c>
    </row>
    <row r="140" spans="1:7" ht="15" customHeight="1" thickTop="1">
      <c r="A140" s="65" t="s">
        <v>141</v>
      </c>
      <c r="B140" s="66" t="s">
        <v>171</v>
      </c>
      <c r="C140" s="88"/>
      <c r="D140" s="69"/>
      <c r="E140" s="68"/>
      <c r="F140" s="69"/>
      <c r="G140" s="70"/>
    </row>
    <row r="141" spans="1:7" ht="12.75" customHeight="1">
      <c r="A141" s="12" t="s">
        <v>169</v>
      </c>
      <c r="B141" s="26" t="s">
        <v>66</v>
      </c>
      <c r="C141" s="28">
        <v>5622</v>
      </c>
      <c r="D141" s="50">
        <v>50.97</v>
      </c>
      <c r="E141" s="15" t="s">
        <v>12</v>
      </c>
      <c r="F141" s="46"/>
      <c r="G141" s="17">
        <f>D141*F141</f>
        <v>0</v>
      </c>
    </row>
    <row r="142" spans="1:7" ht="12.75" customHeight="1" thickBot="1">
      <c r="A142" s="12" t="s">
        <v>170</v>
      </c>
      <c r="B142" s="26" t="s">
        <v>260</v>
      </c>
      <c r="C142" s="28">
        <v>85180</v>
      </c>
      <c r="D142" s="50">
        <v>50.97</v>
      </c>
      <c r="E142" s="15" t="s">
        <v>12</v>
      </c>
      <c r="F142" s="16"/>
      <c r="G142" s="17">
        <f>D142*F142</f>
        <v>0</v>
      </c>
    </row>
    <row r="143" spans="1:7" ht="12.75" customHeight="1" thickBot="1" thickTop="1">
      <c r="A143" s="36"/>
      <c r="B143" s="37" t="s">
        <v>116</v>
      </c>
      <c r="C143" s="51"/>
      <c r="D143" s="24"/>
      <c r="E143" s="40"/>
      <c r="F143" s="41"/>
      <c r="G143" s="289">
        <f>SUM(G141:G142)</f>
        <v>0</v>
      </c>
    </row>
    <row r="144" spans="1:7" ht="15.75" customHeight="1" thickBot="1" thickTop="1">
      <c r="A144" s="36"/>
      <c r="B144" s="37" t="s">
        <v>238</v>
      </c>
      <c r="C144" s="38"/>
      <c r="D144" s="41"/>
      <c r="E144" s="40"/>
      <c r="F144" s="41"/>
      <c r="G144" s="25">
        <f>SUM(G139+G143)</f>
        <v>0</v>
      </c>
    </row>
    <row r="145" spans="1:7" ht="6" customHeight="1" thickBot="1" thickTop="1">
      <c r="A145" s="178"/>
      <c r="B145" s="179"/>
      <c r="C145" s="180"/>
      <c r="D145" s="181"/>
      <c r="E145" s="178"/>
      <c r="F145" s="181"/>
      <c r="G145" s="182"/>
    </row>
    <row r="146" spans="1:7" ht="19.5" customHeight="1" thickBot="1" thickTop="1">
      <c r="A146" s="293"/>
      <c r="B146" s="297" t="s">
        <v>241</v>
      </c>
      <c r="C146" s="302"/>
      <c r="D146" s="300"/>
      <c r="E146" s="303"/>
      <c r="F146" s="300"/>
      <c r="G146" s="294">
        <f>SUM(G22+G31+G37+G46+G51+G63+G70+G75+G84+G110+G134+G144)</f>
        <v>0</v>
      </c>
    </row>
    <row r="147" spans="1:7" ht="15" customHeight="1" thickBot="1" thickTop="1">
      <c r="A147" s="291"/>
      <c r="B147" s="298" t="s">
        <v>378</v>
      </c>
      <c r="C147" s="179"/>
      <c r="D147" s="182"/>
      <c r="E147" s="304"/>
      <c r="F147" s="182"/>
      <c r="G147" s="292">
        <f>G146*0.086</f>
        <v>0</v>
      </c>
    </row>
    <row r="148" spans="1:7" ht="24.75" customHeight="1" thickBot="1" thickTop="1">
      <c r="A148" s="295"/>
      <c r="B148" s="299" t="s">
        <v>240</v>
      </c>
      <c r="C148" s="305"/>
      <c r="D148" s="301"/>
      <c r="E148" s="306"/>
      <c r="F148" s="301"/>
      <c r="G148" s="296">
        <f>SUM(G146:G147)</f>
        <v>0</v>
      </c>
    </row>
    <row r="149" spans="1:7" ht="19.5" customHeight="1" thickTop="1">
      <c r="A149" s="59"/>
      <c r="B149" s="53"/>
      <c r="C149" s="54"/>
      <c r="D149" s="55"/>
      <c r="E149" s="56"/>
      <c r="F149" s="55"/>
      <c r="G149" s="57"/>
    </row>
    <row r="150" spans="1:5" ht="12.75">
      <c r="A150" s="135"/>
      <c r="B150" s="135"/>
      <c r="C150" s="64"/>
      <c r="D150" s="64"/>
      <c r="E150" s="64"/>
    </row>
    <row r="151" spans="1:5" ht="25.5">
      <c r="A151" s="64"/>
      <c r="B151" s="64"/>
      <c r="C151" s="64"/>
      <c r="D151" s="284"/>
      <c r="E151" s="64"/>
    </row>
    <row r="152" spans="1:5" ht="12.75">
      <c r="A152" s="64"/>
      <c r="B152" s="64"/>
      <c r="C152" s="64"/>
      <c r="D152" s="64"/>
      <c r="E152" s="64"/>
    </row>
    <row r="153" spans="1:5" ht="12.75">
      <c r="A153" s="64"/>
      <c r="B153" s="64"/>
      <c r="C153" s="64"/>
      <c r="D153" s="64"/>
      <c r="E153" s="64"/>
    </row>
  </sheetData>
  <sheetProtection/>
  <mergeCells count="12">
    <mergeCell ref="F12:G12"/>
    <mergeCell ref="A49:A50"/>
    <mergeCell ref="D49:D50"/>
    <mergeCell ref="E49:E50"/>
    <mergeCell ref="F49:F50"/>
    <mergeCell ref="G49:G50"/>
    <mergeCell ref="B3:F3"/>
    <mergeCell ref="B4:F4"/>
    <mergeCell ref="A6:G6"/>
    <mergeCell ref="A8:G8"/>
    <mergeCell ref="A9:F9"/>
    <mergeCell ref="A10:F10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68" r:id="rId1"/>
  <rowBreaks count="2" manualBreakCount="2">
    <brk id="75" max="6" man="1"/>
    <brk id="1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F65325"/>
  <sheetViews>
    <sheetView showGridLines="0" tabSelected="1" zoomScale="78" zoomScaleNormal="78" zoomScalePageLayoutView="0" workbookViewId="0" topLeftCell="A1">
      <selection activeCell="B45" sqref="B45:E45"/>
    </sheetView>
  </sheetViews>
  <sheetFormatPr defaultColWidth="9.140625" defaultRowHeight="12.75"/>
  <cols>
    <col min="1" max="1" width="1.57421875" style="90" customWidth="1"/>
    <col min="2" max="2" width="6.28125" style="90" customWidth="1"/>
    <col min="3" max="3" width="50.7109375" style="90" customWidth="1"/>
    <col min="4" max="4" width="8.7109375" style="90" customWidth="1"/>
    <col min="5" max="5" width="6.57421875" style="90" customWidth="1"/>
    <col min="6" max="6" width="12.7109375" style="90" customWidth="1"/>
    <col min="7" max="9" width="15.7109375" style="90" customWidth="1"/>
    <col min="10" max="10" width="20.7109375" style="90" customWidth="1"/>
    <col min="11" max="11" width="1.421875" style="90" customWidth="1"/>
    <col min="12" max="12" width="11.57421875" style="90" bestFit="1" customWidth="1"/>
    <col min="13" max="16384" width="9.140625" style="90" customWidth="1"/>
  </cols>
  <sheetData>
    <row r="1" spans="2:10" ht="18" customHeight="1" thickTop="1">
      <c r="B1" s="91"/>
      <c r="C1" s="92"/>
      <c r="D1" s="93"/>
      <c r="E1" s="94"/>
      <c r="F1" s="93"/>
      <c r="G1" s="370" t="s">
        <v>124</v>
      </c>
      <c r="H1" s="371"/>
      <c r="I1" s="371"/>
      <c r="J1" s="372"/>
    </row>
    <row r="2" spans="2:10" ht="18" customHeight="1">
      <c r="B2" s="95"/>
      <c r="C2" s="373"/>
      <c r="D2" s="373"/>
      <c r="E2" s="373"/>
      <c r="F2" s="373"/>
      <c r="G2" s="349" t="s">
        <v>219</v>
      </c>
      <c r="H2" s="350"/>
      <c r="I2" s="350"/>
      <c r="J2" s="351"/>
    </row>
    <row r="3" spans="2:10" ht="18" customHeight="1">
      <c r="B3" s="95"/>
      <c r="C3" s="374"/>
      <c r="D3" s="374"/>
      <c r="E3" s="374"/>
      <c r="F3" s="374"/>
      <c r="G3" s="381" t="s">
        <v>376</v>
      </c>
      <c r="H3" s="382"/>
      <c r="I3" s="382"/>
      <c r="J3" s="383"/>
    </row>
    <row r="4" spans="2:10" ht="18" customHeight="1" thickBot="1">
      <c r="B4" s="95"/>
      <c r="C4" s="98"/>
      <c r="D4" s="98"/>
      <c r="E4" s="98"/>
      <c r="F4" s="98"/>
      <c r="G4" s="385" t="s">
        <v>245</v>
      </c>
      <c r="H4" s="386"/>
      <c r="I4" s="386"/>
      <c r="J4" s="387"/>
    </row>
    <row r="5" spans="2:16" ht="15" customHeight="1" thickTop="1">
      <c r="B5" s="102" t="s">
        <v>3</v>
      </c>
      <c r="C5" s="103" t="s">
        <v>216</v>
      </c>
      <c r="D5" s="104" t="s">
        <v>6</v>
      </c>
      <c r="E5" s="102" t="s">
        <v>108</v>
      </c>
      <c r="F5" s="104" t="s">
        <v>109</v>
      </c>
      <c r="G5" s="389" t="s">
        <v>110</v>
      </c>
      <c r="H5" s="389"/>
      <c r="I5" s="389"/>
      <c r="J5" s="105" t="s">
        <v>9</v>
      </c>
      <c r="L5" s="384"/>
      <c r="M5" s="384"/>
      <c r="N5" s="384"/>
      <c r="O5" s="384"/>
      <c r="P5" s="384"/>
    </row>
    <row r="6" spans="2:10" ht="15" customHeight="1" thickBot="1">
      <c r="B6" s="106"/>
      <c r="C6" s="107"/>
      <c r="D6" s="108"/>
      <c r="E6" s="109"/>
      <c r="F6" s="108" t="s">
        <v>111</v>
      </c>
      <c r="G6" s="390" t="s">
        <v>377</v>
      </c>
      <c r="H6" s="390"/>
      <c r="I6" s="390"/>
      <c r="J6" s="110" t="s">
        <v>111</v>
      </c>
    </row>
    <row r="7" spans="2:10" ht="15" customHeight="1" thickTop="1">
      <c r="B7" s="111"/>
      <c r="C7" s="8" t="s">
        <v>112</v>
      </c>
      <c r="D7" s="112"/>
      <c r="E7" s="113"/>
      <c r="F7" s="234"/>
      <c r="G7" s="235" t="s">
        <v>113</v>
      </c>
      <c r="H7" s="114" t="s">
        <v>114</v>
      </c>
      <c r="I7" s="114" t="s">
        <v>115</v>
      </c>
      <c r="J7" s="115"/>
    </row>
    <row r="8" spans="2:11" ht="19.5" customHeight="1">
      <c r="B8" s="243"/>
      <c r="C8" s="244" t="s">
        <v>374</v>
      </c>
      <c r="D8" s="245"/>
      <c r="E8" s="246"/>
      <c r="F8" s="247"/>
      <c r="G8" s="248"/>
      <c r="H8" s="249"/>
      <c r="I8" s="250"/>
      <c r="J8" s="251"/>
      <c r="K8" s="95"/>
    </row>
    <row r="9" spans="2:11" ht="12.75" customHeight="1">
      <c r="B9" s="253">
        <v>1</v>
      </c>
      <c r="C9" s="44" t="s">
        <v>10</v>
      </c>
      <c r="D9" s="50">
        <v>1</v>
      </c>
      <c r="E9" s="47" t="s">
        <v>74</v>
      </c>
      <c r="F9" s="223"/>
      <c r="G9" s="236"/>
      <c r="H9" s="211"/>
      <c r="I9" s="230"/>
      <c r="J9" s="232">
        <f>SUM(G9:I9)</f>
        <v>0</v>
      </c>
      <c r="K9" s="95"/>
    </row>
    <row r="10" spans="2:11" ht="5.25" customHeight="1">
      <c r="B10" s="253"/>
      <c r="C10" s="44"/>
      <c r="D10" s="50"/>
      <c r="E10" s="47"/>
      <c r="F10" s="224"/>
      <c r="G10" s="346"/>
      <c r="H10" s="212"/>
      <c r="I10" s="231"/>
      <c r="J10" s="232"/>
      <c r="K10" s="95"/>
    </row>
    <row r="11" spans="2:11" ht="12.75" customHeight="1">
      <c r="B11" s="253">
        <v>2</v>
      </c>
      <c r="C11" s="44" t="s">
        <v>18</v>
      </c>
      <c r="D11" s="50">
        <v>1</v>
      </c>
      <c r="E11" s="47" t="s">
        <v>74</v>
      </c>
      <c r="F11" s="224"/>
      <c r="G11" s="236"/>
      <c r="H11" s="211"/>
      <c r="I11" s="230"/>
      <c r="J11" s="232">
        <f>SUM(G11:I11)</f>
        <v>0</v>
      </c>
      <c r="K11" s="95"/>
    </row>
    <row r="12" spans="2:11" ht="5.25" customHeight="1">
      <c r="B12" s="253"/>
      <c r="C12" s="44"/>
      <c r="D12" s="213"/>
      <c r="E12" s="214"/>
      <c r="F12" s="225"/>
      <c r="G12" s="343"/>
      <c r="H12" s="211"/>
      <c r="I12" s="230"/>
      <c r="J12" s="232"/>
      <c r="K12" s="95"/>
    </row>
    <row r="13" spans="2:11" ht="12.75" customHeight="1">
      <c r="B13" s="253">
        <v>3</v>
      </c>
      <c r="C13" s="44" t="s">
        <v>28</v>
      </c>
      <c r="D13" s="213">
        <v>1</v>
      </c>
      <c r="E13" s="47" t="s">
        <v>74</v>
      </c>
      <c r="F13" s="224"/>
      <c r="G13" s="238"/>
      <c r="H13" s="211"/>
      <c r="I13" s="230"/>
      <c r="J13" s="232">
        <f>SUM(G13:I13)</f>
        <v>0</v>
      </c>
      <c r="K13" s="95"/>
    </row>
    <row r="14" spans="2:11" ht="5.25" customHeight="1">
      <c r="B14" s="253"/>
      <c r="C14" s="44"/>
      <c r="D14" s="213"/>
      <c r="E14" s="214"/>
      <c r="F14" s="225"/>
      <c r="G14" s="343"/>
      <c r="H14" s="211"/>
      <c r="I14" s="230"/>
      <c r="J14" s="232"/>
      <c r="K14" s="95"/>
    </row>
    <row r="15" spans="2:11" ht="12.75" customHeight="1">
      <c r="B15" s="116">
        <v>4</v>
      </c>
      <c r="C15" s="66" t="s">
        <v>373</v>
      </c>
      <c r="D15" s="117"/>
      <c r="E15" s="118"/>
      <c r="F15" s="226"/>
      <c r="G15" s="239"/>
      <c r="H15" s="119"/>
      <c r="I15" s="191"/>
      <c r="J15" s="193"/>
      <c r="K15" s="95"/>
    </row>
    <row r="16" spans="2:11" ht="12.75" customHeight="1">
      <c r="B16" s="254" t="s">
        <v>34</v>
      </c>
      <c r="C16" s="26" t="s">
        <v>188</v>
      </c>
      <c r="D16" s="14">
        <v>1</v>
      </c>
      <c r="E16" s="47" t="s">
        <v>74</v>
      </c>
      <c r="F16" s="227"/>
      <c r="G16" s="236"/>
      <c r="H16" s="211"/>
      <c r="I16" s="230"/>
      <c r="J16" s="232">
        <f>SUM(G16:I16)</f>
        <v>0</v>
      </c>
      <c r="K16" s="95"/>
    </row>
    <row r="17" spans="2:11" ht="5.25" customHeight="1">
      <c r="B17" s="255"/>
      <c r="C17" s="26"/>
      <c r="D17" s="14"/>
      <c r="E17" s="15"/>
      <c r="F17" s="224"/>
      <c r="G17" s="240"/>
      <c r="H17" s="212"/>
      <c r="I17" s="345"/>
      <c r="J17" s="232"/>
      <c r="K17" s="95"/>
    </row>
    <row r="18" spans="2:11" ht="12.75" customHeight="1">
      <c r="B18" s="254" t="s">
        <v>35</v>
      </c>
      <c r="C18" s="26" t="s">
        <v>189</v>
      </c>
      <c r="D18" s="14">
        <v>1</v>
      </c>
      <c r="E18" s="47" t="s">
        <v>74</v>
      </c>
      <c r="F18" s="227"/>
      <c r="G18" s="236"/>
      <c r="H18" s="211"/>
      <c r="I18" s="230"/>
      <c r="J18" s="232">
        <f>SUM(G18:I18)</f>
        <v>0</v>
      </c>
      <c r="K18" s="95"/>
    </row>
    <row r="19" spans="2:11" ht="5.25" customHeight="1">
      <c r="B19" s="255"/>
      <c r="C19" s="26"/>
      <c r="D19" s="14"/>
      <c r="E19" s="15"/>
      <c r="F19" s="224"/>
      <c r="G19" s="237"/>
      <c r="H19" s="344"/>
      <c r="I19" s="345"/>
      <c r="J19" s="232"/>
      <c r="K19" s="95"/>
    </row>
    <row r="20" spans="2:11" ht="12.75" customHeight="1">
      <c r="B20" s="254">
        <v>5</v>
      </c>
      <c r="C20" s="26" t="s">
        <v>234</v>
      </c>
      <c r="D20" s="14">
        <v>1</v>
      </c>
      <c r="E20" s="47" t="s">
        <v>74</v>
      </c>
      <c r="F20" s="227"/>
      <c r="G20" s="238"/>
      <c r="H20" s="212"/>
      <c r="I20" s="230"/>
      <c r="J20" s="232">
        <f>SUM(G20:I20)</f>
        <v>0</v>
      </c>
      <c r="K20" s="95"/>
    </row>
    <row r="21" spans="2:11" ht="5.25" customHeight="1">
      <c r="B21" s="255"/>
      <c r="C21" s="26"/>
      <c r="D21" s="14"/>
      <c r="E21" s="15"/>
      <c r="F21" s="224"/>
      <c r="G21" s="238"/>
      <c r="H21" s="212"/>
      <c r="I21" s="345"/>
      <c r="J21" s="232"/>
      <c r="K21" s="95"/>
    </row>
    <row r="22" spans="2:11" ht="12.75" customHeight="1">
      <c r="B22" s="253">
        <v>6</v>
      </c>
      <c r="C22" s="44" t="s">
        <v>40</v>
      </c>
      <c r="D22" s="50">
        <v>1</v>
      </c>
      <c r="E22" s="47" t="s">
        <v>74</v>
      </c>
      <c r="F22" s="224"/>
      <c r="G22" s="237"/>
      <c r="H22" s="212"/>
      <c r="I22" s="230"/>
      <c r="J22" s="232">
        <f>SUM(G22:I22)</f>
        <v>0</v>
      </c>
      <c r="K22" s="95"/>
    </row>
    <row r="23" spans="2:11" ht="5.25" customHeight="1">
      <c r="B23" s="256"/>
      <c r="C23" s="44"/>
      <c r="D23" s="50"/>
      <c r="E23" s="47"/>
      <c r="F23" s="224"/>
      <c r="G23" s="237"/>
      <c r="H23" s="344"/>
      <c r="I23" s="231"/>
      <c r="J23" s="232"/>
      <c r="K23" s="95"/>
    </row>
    <row r="24" spans="2:11" ht="12.75" customHeight="1">
      <c r="B24" s="254">
        <v>7</v>
      </c>
      <c r="C24" s="26" t="s">
        <v>50</v>
      </c>
      <c r="D24" s="14">
        <v>1</v>
      </c>
      <c r="E24" s="47" t="s">
        <v>74</v>
      </c>
      <c r="F24" s="227"/>
      <c r="G24" s="237"/>
      <c r="H24" s="212"/>
      <c r="I24" s="231"/>
      <c r="J24" s="232">
        <f>SUM(G24:I24)</f>
        <v>0</v>
      </c>
      <c r="K24" s="95"/>
    </row>
    <row r="25" spans="2:11" ht="5.25" customHeight="1">
      <c r="B25" s="254"/>
      <c r="C25" s="215"/>
      <c r="D25" s="14"/>
      <c r="E25" s="15"/>
      <c r="F25" s="227"/>
      <c r="G25" s="237"/>
      <c r="H25" s="344"/>
      <c r="I25" s="231"/>
      <c r="J25" s="232"/>
      <c r="K25" s="95"/>
    </row>
    <row r="26" spans="2:11" ht="12.75" customHeight="1">
      <c r="B26" s="254">
        <v>8</v>
      </c>
      <c r="C26" s="26" t="s">
        <v>56</v>
      </c>
      <c r="D26" s="14">
        <v>1</v>
      </c>
      <c r="E26" s="47" t="s">
        <v>74</v>
      </c>
      <c r="F26" s="227"/>
      <c r="G26" s="237"/>
      <c r="H26" s="212"/>
      <c r="I26" s="231"/>
      <c r="J26" s="232">
        <f>SUM(G26:I26)</f>
        <v>0</v>
      </c>
      <c r="K26" s="95"/>
    </row>
    <row r="27" spans="2:11" ht="5.25" customHeight="1">
      <c r="B27" s="255"/>
      <c r="C27" s="26"/>
      <c r="D27" s="14"/>
      <c r="E27" s="15"/>
      <c r="F27" s="224"/>
      <c r="G27" s="237"/>
      <c r="H27" s="212"/>
      <c r="I27" s="345"/>
      <c r="J27" s="232"/>
      <c r="K27" s="95"/>
    </row>
    <row r="28" spans="2:11" ht="12.75" customHeight="1">
      <c r="B28" s="254">
        <v>9</v>
      </c>
      <c r="C28" s="215" t="s">
        <v>64</v>
      </c>
      <c r="D28" s="14">
        <v>1</v>
      </c>
      <c r="E28" s="47" t="s">
        <v>74</v>
      </c>
      <c r="F28" s="227"/>
      <c r="G28" s="237"/>
      <c r="H28" s="212"/>
      <c r="I28" s="231"/>
      <c r="J28" s="232">
        <f>SUM(G28:I28)</f>
        <v>0</v>
      </c>
      <c r="K28" s="95"/>
    </row>
    <row r="29" spans="2:11" ht="5.25" customHeight="1">
      <c r="B29" s="255"/>
      <c r="C29" s="26"/>
      <c r="D29" s="14"/>
      <c r="E29" s="15"/>
      <c r="F29" s="224"/>
      <c r="G29" s="237"/>
      <c r="H29" s="344"/>
      <c r="I29" s="231"/>
      <c r="J29" s="232"/>
      <c r="K29" s="95"/>
    </row>
    <row r="30" spans="2:12" ht="12.75" customHeight="1">
      <c r="B30" s="253">
        <v>10</v>
      </c>
      <c r="C30" s="216" t="s">
        <v>247</v>
      </c>
      <c r="D30" s="50">
        <v>1</v>
      </c>
      <c r="E30" s="47" t="s">
        <v>74</v>
      </c>
      <c r="F30" s="224"/>
      <c r="G30" s="237"/>
      <c r="H30" s="212"/>
      <c r="I30" s="231"/>
      <c r="J30" s="232">
        <f>SUM(G30:I30)</f>
        <v>0</v>
      </c>
      <c r="K30" s="95"/>
      <c r="L30" s="101"/>
    </row>
    <row r="31" spans="2:12" ht="5.25" customHeight="1">
      <c r="B31" s="256"/>
      <c r="C31" s="44"/>
      <c r="D31" s="50"/>
      <c r="E31" s="47"/>
      <c r="F31" s="224"/>
      <c r="G31" s="237"/>
      <c r="H31" s="344"/>
      <c r="I31" s="345"/>
      <c r="J31" s="232"/>
      <c r="K31" s="95"/>
      <c r="L31" s="101"/>
    </row>
    <row r="32" spans="2:58" ht="12.75" customHeight="1">
      <c r="B32" s="116">
        <v>11</v>
      </c>
      <c r="C32" s="252" t="s">
        <v>135</v>
      </c>
      <c r="D32" s="67"/>
      <c r="E32" s="68"/>
      <c r="F32" s="228"/>
      <c r="G32" s="241"/>
      <c r="H32" s="120"/>
      <c r="I32" s="192"/>
      <c r="J32" s="193"/>
      <c r="K32" s="95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</row>
    <row r="33" spans="2:58" s="196" customFormat="1" ht="12" customHeight="1">
      <c r="B33" s="256" t="s">
        <v>94</v>
      </c>
      <c r="C33" s="44" t="s">
        <v>248</v>
      </c>
      <c r="D33" s="50">
        <v>1</v>
      </c>
      <c r="E33" s="47" t="s">
        <v>74</v>
      </c>
      <c r="F33" s="224"/>
      <c r="G33" s="237"/>
      <c r="H33" s="212"/>
      <c r="I33" s="231"/>
      <c r="J33" s="232">
        <f>SUM(G33:I33)</f>
        <v>0</v>
      </c>
      <c r="K33" s="95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</row>
    <row r="34" spans="2:58" s="196" customFormat="1" ht="6" customHeight="1">
      <c r="B34" s="256"/>
      <c r="C34" s="44"/>
      <c r="D34" s="50"/>
      <c r="E34" s="47"/>
      <c r="F34" s="224"/>
      <c r="G34" s="237"/>
      <c r="H34" s="347"/>
      <c r="I34" s="231"/>
      <c r="J34" s="232"/>
      <c r="K34" s="95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</row>
    <row r="35" spans="2:11" ht="12.75" customHeight="1">
      <c r="B35" s="253" t="s">
        <v>96</v>
      </c>
      <c r="C35" s="44" t="s">
        <v>196</v>
      </c>
      <c r="D35" s="50">
        <v>1</v>
      </c>
      <c r="E35" s="47" t="s">
        <v>74</v>
      </c>
      <c r="F35" s="224"/>
      <c r="G35" s="237"/>
      <c r="H35" s="212"/>
      <c r="I35" s="231"/>
      <c r="J35" s="232">
        <f>SUM(G35:I35)</f>
        <v>0</v>
      </c>
      <c r="K35" s="95"/>
    </row>
    <row r="36" spans="2:11" ht="5.25" customHeight="1">
      <c r="B36" s="256"/>
      <c r="C36" s="44"/>
      <c r="D36" s="50"/>
      <c r="E36" s="47"/>
      <c r="F36" s="224"/>
      <c r="G36" s="237"/>
      <c r="H36" s="344"/>
      <c r="I36" s="231"/>
      <c r="J36" s="232"/>
      <c r="K36" s="95"/>
    </row>
    <row r="37" spans="2:11" ht="12.75" customHeight="1">
      <c r="B37" s="253" t="s">
        <v>98</v>
      </c>
      <c r="C37" s="44" t="s">
        <v>172</v>
      </c>
      <c r="D37" s="50">
        <v>1</v>
      </c>
      <c r="E37" s="47" t="s">
        <v>74</v>
      </c>
      <c r="F37" s="224"/>
      <c r="G37" s="237"/>
      <c r="H37" s="212"/>
      <c r="I37" s="231"/>
      <c r="J37" s="232">
        <f>SUM(G37:I37)</f>
        <v>0</v>
      </c>
      <c r="K37" s="95"/>
    </row>
    <row r="38" spans="2:11" ht="5.25" customHeight="1">
      <c r="B38" s="256"/>
      <c r="C38" s="44"/>
      <c r="D38" s="50"/>
      <c r="E38" s="47"/>
      <c r="F38" s="224"/>
      <c r="G38" s="237"/>
      <c r="H38" s="212"/>
      <c r="I38" s="345"/>
      <c r="J38" s="232"/>
      <c r="K38" s="95"/>
    </row>
    <row r="39" spans="2:11" ht="12.75" customHeight="1">
      <c r="B39" s="116">
        <v>12</v>
      </c>
      <c r="C39" s="66" t="s">
        <v>139</v>
      </c>
      <c r="D39" s="67"/>
      <c r="E39" s="68"/>
      <c r="F39" s="228"/>
      <c r="G39" s="241"/>
      <c r="H39" s="120"/>
      <c r="I39" s="192"/>
      <c r="J39" s="193"/>
      <c r="K39" s="95"/>
    </row>
    <row r="40" spans="2:11" ht="12.75" customHeight="1">
      <c r="B40" s="253" t="s">
        <v>239</v>
      </c>
      <c r="C40" s="217" t="s">
        <v>249</v>
      </c>
      <c r="D40" s="46">
        <v>1</v>
      </c>
      <c r="E40" s="47" t="s">
        <v>74</v>
      </c>
      <c r="F40" s="223"/>
      <c r="G40" s="237"/>
      <c r="H40" s="212"/>
      <c r="I40" s="231"/>
      <c r="J40" s="232">
        <f>SUM(G40:I40)</f>
        <v>0</v>
      </c>
      <c r="K40" s="101"/>
    </row>
    <row r="41" spans="2:11" ht="5.25" customHeight="1">
      <c r="B41" s="308"/>
      <c r="C41" s="309"/>
      <c r="D41" s="204"/>
      <c r="E41" s="122"/>
      <c r="F41" s="310"/>
      <c r="G41" s="311"/>
      <c r="H41" s="312"/>
      <c r="I41" s="316"/>
      <c r="J41" s="314"/>
      <c r="K41" s="101"/>
    </row>
    <row r="42" spans="2:11" ht="12.75" customHeight="1">
      <c r="B42" s="308" t="s">
        <v>259</v>
      </c>
      <c r="C42" s="309" t="s">
        <v>171</v>
      </c>
      <c r="D42" s="46">
        <v>1</v>
      </c>
      <c r="E42" s="47" t="s">
        <v>74</v>
      </c>
      <c r="F42" s="223"/>
      <c r="G42" s="311"/>
      <c r="H42" s="312"/>
      <c r="I42" s="313"/>
      <c r="J42" s="232">
        <f>SUM(G42:I42)</f>
        <v>0</v>
      </c>
      <c r="K42" s="101"/>
    </row>
    <row r="43" spans="2:11" ht="5.25" customHeight="1" thickBot="1">
      <c r="B43" s="218"/>
      <c r="C43" s="219"/>
      <c r="D43" s="220"/>
      <c r="E43" s="221"/>
      <c r="F43" s="229"/>
      <c r="G43" s="242"/>
      <c r="H43" s="222"/>
      <c r="I43" s="348"/>
      <c r="J43" s="233"/>
      <c r="K43" s="101"/>
    </row>
    <row r="44" spans="2:12" ht="19.5" customHeight="1" thickBot="1" thickTop="1">
      <c r="B44" s="379" t="s">
        <v>250</v>
      </c>
      <c r="C44" s="375"/>
      <c r="D44" s="375"/>
      <c r="E44" s="380"/>
      <c r="F44" s="133">
        <f>SUM(F9:F43)</f>
        <v>0</v>
      </c>
      <c r="G44" s="123">
        <f>SUM(G9:G43)</f>
        <v>0</v>
      </c>
      <c r="H44" s="123">
        <f>SUM(H9:H43)</f>
        <v>0</v>
      </c>
      <c r="I44" s="123">
        <f>SUM(I9:I43)</f>
        <v>0</v>
      </c>
      <c r="J44" s="123">
        <f>SUM(J9:J43)</f>
        <v>0</v>
      </c>
      <c r="L44" s="317"/>
    </row>
    <row r="45" spans="2:10" ht="19.5" customHeight="1" thickBot="1" thickTop="1">
      <c r="B45" s="379" t="s">
        <v>380</v>
      </c>
      <c r="C45" s="375"/>
      <c r="D45" s="375"/>
      <c r="E45" s="380"/>
      <c r="F45" s="133">
        <f>F44*0.086</f>
        <v>0</v>
      </c>
      <c r="G45" s="123">
        <f>G44*0.086</f>
        <v>0</v>
      </c>
      <c r="H45" s="123">
        <f>H44*0.086</f>
        <v>0</v>
      </c>
      <c r="I45" s="123">
        <f>I44*0.086</f>
        <v>0</v>
      </c>
      <c r="J45" s="123">
        <f>SUM(G45:I45)</f>
        <v>0</v>
      </c>
    </row>
    <row r="46" spans="2:10" ht="19.5" customHeight="1" thickBot="1" thickTop="1">
      <c r="B46" s="379" t="s">
        <v>261</v>
      </c>
      <c r="C46" s="375"/>
      <c r="D46" s="375"/>
      <c r="E46" s="380"/>
      <c r="F46" s="133">
        <f>SUM(F44:F45)</f>
        <v>0</v>
      </c>
      <c r="G46" s="123">
        <f>SUM(G44:G45)</f>
        <v>0</v>
      </c>
      <c r="H46" s="123">
        <f>SUM(H44:H45)</f>
        <v>0</v>
      </c>
      <c r="I46" s="123">
        <f>SUM(I44:I45)</f>
        <v>0</v>
      </c>
      <c r="J46" s="123">
        <f>SUM(J44:J45)</f>
        <v>0</v>
      </c>
    </row>
    <row r="47" spans="2:10" ht="24.75" customHeight="1" thickBot="1" thickTop="1">
      <c r="B47" s="124"/>
      <c r="C47" s="375" t="s">
        <v>117</v>
      </c>
      <c r="D47" s="375"/>
      <c r="E47" s="375"/>
      <c r="F47" s="125"/>
      <c r="G47" s="376">
        <f>SUM(G46:I46)</f>
        <v>0</v>
      </c>
      <c r="H47" s="377"/>
      <c r="I47" s="378"/>
      <c r="J47" s="126">
        <f>F46</f>
        <v>0</v>
      </c>
    </row>
    <row r="48" ht="15" customHeight="1" thickTop="1"/>
    <row r="49" spans="2:8" ht="12.75">
      <c r="B49" s="101"/>
      <c r="C49"/>
      <c r="D49"/>
      <c r="E49"/>
      <c r="F49"/>
      <c r="G49"/>
      <c r="H49"/>
    </row>
    <row r="50" spans="2:8" ht="12.75">
      <c r="B50" s="101"/>
      <c r="C50"/>
      <c r="D50"/>
      <c r="E50"/>
      <c r="F50"/>
      <c r="G50"/>
      <c r="H50"/>
    </row>
    <row r="51" spans="2:8" ht="12.75">
      <c r="B51" s="101"/>
      <c r="C51"/>
      <c r="D51"/>
      <c r="E51"/>
      <c r="F51"/>
      <c r="G51"/>
      <c r="H51"/>
    </row>
    <row r="52" spans="2:8" ht="12.75">
      <c r="B52" s="101"/>
      <c r="C52"/>
      <c r="D52"/>
      <c r="E52"/>
      <c r="F52"/>
      <c r="G52"/>
      <c r="H52"/>
    </row>
    <row r="53" spans="2:8" ht="12.75">
      <c r="B53" s="101"/>
      <c r="C53"/>
      <c r="D53"/>
      <c r="E53"/>
      <c r="F53"/>
      <c r="G53"/>
      <c r="H53"/>
    </row>
    <row r="54" spans="2:8" ht="12.75">
      <c r="B54" s="101"/>
      <c r="C54"/>
      <c r="D54"/>
      <c r="E54"/>
      <c r="F54"/>
      <c r="G54"/>
      <c r="H54"/>
    </row>
    <row r="55" spans="2:8" ht="12.75">
      <c r="B55" s="101"/>
      <c r="C55"/>
      <c r="D55"/>
      <c r="E55"/>
      <c r="F55"/>
      <c r="G55"/>
      <c r="H55"/>
    </row>
    <row r="56" spans="2:8" ht="18.75">
      <c r="B56" s="132"/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65325" ht="12.75">
      <c r="E65325" s="90" t="s">
        <v>121</v>
      </c>
    </row>
  </sheetData>
  <sheetProtection/>
  <mergeCells count="13">
    <mergeCell ref="L5:P5"/>
    <mergeCell ref="G6:I6"/>
    <mergeCell ref="B44:E44"/>
    <mergeCell ref="B45:E45"/>
    <mergeCell ref="B46:E46"/>
    <mergeCell ref="C47:E47"/>
    <mergeCell ref="G47:I47"/>
    <mergeCell ref="G1:J1"/>
    <mergeCell ref="C2:F2"/>
    <mergeCell ref="C3:F3"/>
    <mergeCell ref="G3:J3"/>
    <mergeCell ref="G4:J4"/>
    <mergeCell ref="G5:I5"/>
  </mergeCells>
  <printOptions horizontalCentered="1"/>
  <pageMargins left="0" right="0" top="0.5905511811023623" bottom="0.1968503937007874" header="0.5118110236220472" footer="0.5118110236220472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03"/>
  <sheetViews>
    <sheetView showGridLines="0" zoomScale="75" zoomScaleNormal="75" zoomScaleSheetLayoutView="75" zoomScalePageLayoutView="0" workbookViewId="0" topLeftCell="C1">
      <selection activeCell="H11" sqref="H11"/>
    </sheetView>
  </sheetViews>
  <sheetFormatPr defaultColWidth="9.140625" defaultRowHeight="12.75"/>
  <cols>
    <col min="1" max="1" width="1.7109375" style="90" customWidth="1"/>
    <col min="2" max="2" width="6.28125" style="90" customWidth="1"/>
    <col min="3" max="6" width="17.7109375" style="90" customWidth="1"/>
    <col min="7" max="12" width="15.7109375" style="90" customWidth="1"/>
    <col min="13" max="13" width="17.7109375" style="90" customWidth="1"/>
    <col min="14" max="14" width="1.421875" style="90" customWidth="1"/>
    <col min="15" max="16384" width="9.140625" style="90" customWidth="1"/>
  </cols>
  <sheetData>
    <row r="2" spans="2:13" ht="13.5" thickBo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19.5" customHeight="1" thickTop="1">
      <c r="B3" s="91"/>
      <c r="C3" s="92"/>
      <c r="D3" s="93"/>
      <c r="E3" s="94"/>
      <c r="F3" s="93"/>
      <c r="G3" s="370" t="s">
        <v>118</v>
      </c>
      <c r="H3" s="371"/>
      <c r="I3" s="371"/>
      <c r="J3" s="371"/>
      <c r="K3" s="371"/>
      <c r="L3" s="371"/>
      <c r="M3" s="372"/>
    </row>
    <row r="4" spans="2:13" ht="19.5" customHeight="1">
      <c r="B4" s="95"/>
      <c r="C4" s="373" t="s">
        <v>0</v>
      </c>
      <c r="D4" s="373"/>
      <c r="E4" s="373"/>
      <c r="F4" s="373"/>
      <c r="G4" s="381" t="s">
        <v>219</v>
      </c>
      <c r="H4" s="382"/>
      <c r="I4" s="382"/>
      <c r="J4" s="382"/>
      <c r="K4" s="382"/>
      <c r="L4" s="382"/>
      <c r="M4" s="97"/>
    </row>
    <row r="5" spans="2:13" ht="19.5" customHeight="1">
      <c r="B5" s="95"/>
      <c r="C5" s="374" t="s">
        <v>1</v>
      </c>
      <c r="D5" s="374"/>
      <c r="E5" s="374"/>
      <c r="F5" s="374"/>
      <c r="G5" s="381" t="s">
        <v>244</v>
      </c>
      <c r="H5" s="382"/>
      <c r="I5" s="382"/>
      <c r="J5" s="382"/>
      <c r="K5" s="382"/>
      <c r="L5" s="382"/>
      <c r="M5" s="383"/>
    </row>
    <row r="6" spans="2:13" ht="19.5" customHeight="1">
      <c r="B6" s="95"/>
      <c r="C6" s="98"/>
      <c r="D6" s="98"/>
      <c r="E6" s="98"/>
      <c r="F6" s="98"/>
      <c r="G6" s="385" t="s">
        <v>254</v>
      </c>
      <c r="H6" s="386"/>
      <c r="I6" s="386"/>
      <c r="J6" s="386"/>
      <c r="K6" s="386"/>
      <c r="L6" s="386"/>
      <c r="M6" s="387"/>
    </row>
    <row r="7" spans="2:19" ht="19.5" customHeight="1" thickBot="1">
      <c r="B7" s="95"/>
      <c r="C7" s="99"/>
      <c r="D7" s="100"/>
      <c r="E7" s="96"/>
      <c r="F7" s="100"/>
      <c r="G7" s="400" t="s">
        <v>381</v>
      </c>
      <c r="H7" s="401"/>
      <c r="I7" s="401"/>
      <c r="J7" s="401"/>
      <c r="K7" s="401"/>
      <c r="L7" s="401"/>
      <c r="M7" s="166"/>
      <c r="O7" s="101"/>
      <c r="P7" s="101"/>
      <c r="Q7" s="101"/>
      <c r="R7" s="101"/>
      <c r="S7" s="101"/>
    </row>
    <row r="8" spans="2:19" ht="15" thickTop="1">
      <c r="B8" s="148"/>
      <c r="C8" s="103"/>
      <c r="D8" s="152"/>
      <c r="E8" s="153"/>
      <c r="F8" s="150"/>
      <c r="G8" s="389" t="s">
        <v>110</v>
      </c>
      <c r="H8" s="389"/>
      <c r="I8" s="389"/>
      <c r="J8" s="389"/>
      <c r="K8" s="389"/>
      <c r="L8" s="389"/>
      <c r="M8" s="105" t="s">
        <v>9</v>
      </c>
      <c r="O8" s="384"/>
      <c r="P8" s="384"/>
      <c r="Q8" s="384"/>
      <c r="R8" s="384"/>
      <c r="S8" s="384"/>
    </row>
    <row r="9" spans="2:13" ht="16.5" thickBot="1">
      <c r="B9" s="154"/>
      <c r="C9" s="167" t="s">
        <v>246</v>
      </c>
      <c r="D9" s="155"/>
      <c r="E9" s="156"/>
      <c r="F9" s="151"/>
      <c r="G9" s="390" t="s">
        <v>218</v>
      </c>
      <c r="H9" s="390"/>
      <c r="I9" s="390"/>
      <c r="J9" s="390"/>
      <c r="K9" s="390"/>
      <c r="L9" s="390"/>
      <c r="M9" s="110" t="s">
        <v>111</v>
      </c>
    </row>
    <row r="10" spans="2:13" ht="24.75" customHeight="1" thickBot="1" thickTop="1">
      <c r="B10" s="157"/>
      <c r="C10" s="158"/>
      <c r="D10" s="159"/>
      <c r="E10" s="160"/>
      <c r="F10" s="161"/>
      <c r="G10" s="162" t="s">
        <v>113</v>
      </c>
      <c r="H10" s="163" t="s">
        <v>114</v>
      </c>
      <c r="I10" s="163" t="s">
        <v>115</v>
      </c>
      <c r="J10" s="163" t="s">
        <v>122</v>
      </c>
      <c r="K10" s="163" t="s">
        <v>123</v>
      </c>
      <c r="L10" s="163" t="s">
        <v>217</v>
      </c>
      <c r="M10" s="164"/>
    </row>
    <row r="11" spans="2:14" ht="34.5" customHeight="1" thickTop="1">
      <c r="B11" s="146"/>
      <c r="C11" s="392" t="s">
        <v>137</v>
      </c>
      <c r="D11" s="393"/>
      <c r="E11" s="393"/>
      <c r="F11" s="394"/>
      <c r="G11" s="171">
        <f aca="true" t="shared" si="0" ref="G11:L11">G13*0.949680292</f>
        <v>29892.506513912438</v>
      </c>
      <c r="H11" s="171" t="e">
        <f t="shared" si="0"/>
        <v>#REF!</v>
      </c>
      <c r="I11" s="171">
        <f t="shared" si="0"/>
        <v>77577.8090968214</v>
      </c>
      <c r="J11" s="171" t="e">
        <f t="shared" si="0"/>
        <v>#REF!</v>
      </c>
      <c r="K11" s="171" t="e">
        <f t="shared" si="0"/>
        <v>#REF!</v>
      </c>
      <c r="L11" s="171">
        <f t="shared" si="0"/>
        <v>47800.05453854509</v>
      </c>
      <c r="M11" s="173" t="e">
        <f>SUM(G11:L11)</f>
        <v>#REF!</v>
      </c>
      <c r="N11" s="128"/>
    </row>
    <row r="12" spans="2:13" ht="34.5" customHeight="1" thickBot="1">
      <c r="B12" s="147"/>
      <c r="C12" s="397" t="s">
        <v>119</v>
      </c>
      <c r="D12" s="398"/>
      <c r="E12" s="398"/>
      <c r="F12" s="399"/>
      <c r="G12" s="172">
        <f aca="true" t="shared" si="1" ref="G12:L12">G13-G11</f>
        <v>1583.8827148875607</v>
      </c>
      <c r="H12" s="172" t="e">
        <f t="shared" si="1"/>
        <v>#REF!</v>
      </c>
      <c r="I12" s="172">
        <f t="shared" si="1"/>
        <v>4110.533548938591</v>
      </c>
      <c r="J12" s="172" t="e">
        <f t="shared" si="1"/>
        <v>#REF!</v>
      </c>
      <c r="K12" s="172" t="e">
        <f t="shared" si="1"/>
        <v>#REF!</v>
      </c>
      <c r="L12" s="172">
        <f t="shared" si="1"/>
        <v>2532.731074894902</v>
      </c>
      <c r="M12" s="174" t="e">
        <f>SUM(G12:L12)</f>
        <v>#REF!</v>
      </c>
    </row>
    <row r="13" spans="2:14" ht="34.5" customHeight="1" thickBot="1" thickTop="1">
      <c r="B13" s="127"/>
      <c r="C13" s="395" t="s">
        <v>120</v>
      </c>
      <c r="D13" s="395"/>
      <c r="E13" s="395"/>
      <c r="F13" s="396"/>
      <c r="G13" s="149">
        <f>cronograma!G46</f>
        <v>31476.3892288</v>
      </c>
      <c r="H13" s="149" t="e">
        <f>cronograma!#REF!</f>
        <v>#REF!</v>
      </c>
      <c r="I13" s="149">
        <f>cronograma!H46</f>
        <v>81688.34264575999</v>
      </c>
      <c r="J13" s="149" t="e">
        <f>cronograma!#REF!</f>
        <v>#REF!</v>
      </c>
      <c r="K13" s="149" t="e">
        <f>cronograma!#REF!</f>
        <v>#REF!</v>
      </c>
      <c r="L13" s="149">
        <f>cronograma!I46</f>
        <v>50332.78561343999</v>
      </c>
      <c r="M13" s="149" t="e">
        <f>SUM(M11:M12)</f>
        <v>#REF!</v>
      </c>
      <c r="N13" s="128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94"/>
      <c r="G19" s="194"/>
      <c r="H19" s="194"/>
      <c r="I19" s="194"/>
    </row>
    <row r="20" spans="6:9" ht="12.75" customHeight="1">
      <c r="F20" s="194"/>
      <c r="G20" s="194"/>
      <c r="H20" s="194"/>
      <c r="I20" s="194"/>
    </row>
    <row r="21" spans="3:14" ht="5.25" customHeight="1">
      <c r="C21" s="101"/>
      <c r="D21" s="101"/>
      <c r="F21" s="195"/>
      <c r="G21" s="195"/>
      <c r="H21" s="195"/>
      <c r="I21" s="195"/>
      <c r="J21" s="101"/>
      <c r="K21" s="101"/>
      <c r="L21" s="101"/>
      <c r="M21" s="101"/>
      <c r="N21" s="101"/>
    </row>
    <row r="22" spans="2:14" ht="15" customHeight="1" thickBot="1">
      <c r="B22" s="64"/>
      <c r="C22" s="60"/>
      <c r="D22" s="265"/>
      <c r="E22" s="129"/>
      <c r="F22" s="101"/>
      <c r="G22" s="96"/>
      <c r="H22" s="96"/>
      <c r="I22" s="265"/>
      <c r="J22" s="265"/>
      <c r="K22" s="265"/>
      <c r="L22" s="170"/>
      <c r="M22" s="170"/>
      <c r="N22" s="170"/>
    </row>
    <row r="23" spans="2:14" ht="12.75" customHeight="1">
      <c r="B23" s="264"/>
      <c r="C23" s="264" t="s">
        <v>150</v>
      </c>
      <c r="D23" s="1"/>
      <c r="G23" s="1"/>
      <c r="H23" s="1"/>
      <c r="I23" s="315" t="s">
        <v>226</v>
      </c>
      <c r="J23" s="315"/>
      <c r="K23" s="315"/>
      <c r="L23" s="315"/>
      <c r="M23" s="315"/>
      <c r="N23" s="169"/>
    </row>
    <row r="24" spans="2:13" ht="12.75">
      <c r="B24" s="260"/>
      <c r="C24" s="260" t="s">
        <v>107</v>
      </c>
      <c r="I24" s="258" t="s">
        <v>227</v>
      </c>
      <c r="J24" s="258"/>
      <c r="K24" s="258"/>
      <c r="L24" s="258"/>
      <c r="M24" s="258"/>
    </row>
    <row r="25" spans="2:13" ht="12.75">
      <c r="B25" s="260"/>
      <c r="C25" s="260" t="s">
        <v>208</v>
      </c>
      <c r="I25" s="258" t="s">
        <v>209</v>
      </c>
      <c r="J25" s="258"/>
      <c r="K25" s="258"/>
      <c r="L25" s="258"/>
      <c r="M25" s="258"/>
    </row>
    <row r="29" ht="19.5" customHeight="1">
      <c r="C29" s="165"/>
    </row>
    <row r="30" spans="3:7" ht="19.5" customHeight="1">
      <c r="C30" s="165" t="s">
        <v>220</v>
      </c>
      <c r="D30" s="266">
        <v>408000</v>
      </c>
      <c r="E30" s="90" t="e">
        <f>D30/M13</f>
        <v>#REF!</v>
      </c>
      <c r="G30" s="267"/>
    </row>
    <row r="31" spans="3:5" ht="25.5">
      <c r="C31" s="165" t="s">
        <v>221</v>
      </c>
      <c r="D31" s="266" t="e">
        <f>M13-D30</f>
        <v>#REF!</v>
      </c>
      <c r="E31" s="90" t="e">
        <f>D31/M13</f>
        <v>#REF!</v>
      </c>
    </row>
    <row r="103" ht="12.75">
      <c r="D103"/>
    </row>
  </sheetData>
  <sheetProtection/>
  <mergeCells count="13">
    <mergeCell ref="G3:M3"/>
    <mergeCell ref="C4:F4"/>
    <mergeCell ref="G4:L4"/>
    <mergeCell ref="C5:F5"/>
    <mergeCell ref="G5:M5"/>
    <mergeCell ref="G7:L7"/>
    <mergeCell ref="O8:S8"/>
    <mergeCell ref="G9:L9"/>
    <mergeCell ref="G6:M6"/>
    <mergeCell ref="C11:F11"/>
    <mergeCell ref="C13:F13"/>
    <mergeCell ref="C12:F12"/>
    <mergeCell ref="G8:L8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Cristiano Marchiori</cp:lastModifiedBy>
  <cp:lastPrinted>2016-05-31T19:26:49Z</cp:lastPrinted>
  <dcterms:created xsi:type="dcterms:W3CDTF">2010-06-15T12:33:41Z</dcterms:created>
  <dcterms:modified xsi:type="dcterms:W3CDTF">2016-05-31T19:28:55Z</dcterms:modified>
  <cp:category/>
  <cp:version/>
  <cp:contentType/>
  <cp:contentStatus/>
</cp:coreProperties>
</file>