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335" windowHeight="5295" tabRatio="942" activeTab="0"/>
  </bookViews>
  <sheets>
    <sheet name="ORÇAMENTO ok (3)" sheetId="1" r:id="rId1"/>
    <sheet name="rascunho" sheetId="2" r:id="rId2"/>
    <sheet name="rascunho 02" sheetId="3" r:id="rId3"/>
    <sheet name="CRONOG " sheetId="4" r:id="rId4"/>
  </sheets>
  <definedNames>
    <definedName name="_xlnm.Print_Area" localSheetId="3">'CRONOG '!$A$1:$I$42</definedName>
    <definedName name="_xlnm.Print_Area" localSheetId="0">'ORÇAMENTO ok (3)'!$A$1:$G$205</definedName>
    <definedName name="_xlnm.Print_Area" localSheetId="1">'rascunho'!$A$1:$G$215</definedName>
    <definedName name="_xlnm.Print_Area" localSheetId="2">'rascunho 02'!$A$1:$G$215</definedName>
    <definedName name="_xlnm.Print_Titles" localSheetId="3">'CRONOG '!$1:$5</definedName>
    <definedName name="_xlnm.Print_Titles" localSheetId="0">'ORÇAMENTO ok (3)'!$1:$5</definedName>
    <definedName name="_xlnm.Print_Titles" localSheetId="1">'rascunho'!$1:$5</definedName>
    <definedName name="_xlnm.Print_Titles" localSheetId="2">'rascunho 02'!$1:$5</definedName>
  </definedNames>
  <calcPr fullCalcOnLoad="1"/>
</workbook>
</file>

<file path=xl/comments1.xml><?xml version="1.0" encoding="utf-8"?>
<comments xmlns="http://schemas.openxmlformats.org/spreadsheetml/2006/main">
  <authors>
    <author>FERNANDA SIMPLICIO RAMPAZIO</author>
  </authors>
  <commentList>
    <comment ref="E11" authorId="0">
      <text>
        <r>
          <rPr>
            <b/>
            <sz val="9"/>
            <rFont val="Segoe UI"/>
            <family val="0"/>
          </rPr>
          <t>m² x 0,25 (para compor possiveis taludes laterais)</t>
        </r>
      </text>
    </comment>
    <comment ref="E17" authorId="0">
      <text>
        <r>
          <rPr>
            <b/>
            <sz val="9"/>
            <rFont val="Segoe UI"/>
            <family val="0"/>
          </rPr>
          <t xml:space="preserve">m² x 1 </t>
        </r>
      </text>
    </comment>
    <comment ref="E22" authorId="0">
      <text>
        <r>
          <rPr>
            <sz val="9"/>
            <rFont val="Segoe UI"/>
            <family val="2"/>
          </rPr>
          <t>2 brocas x 2m = 
4m x 5paineis = 20m</t>
        </r>
      </text>
    </comment>
    <comment ref="E23" authorId="0">
      <text>
        <r>
          <rPr>
            <sz val="9"/>
            <rFont val="Segoe UI"/>
            <family val="2"/>
          </rPr>
          <t>0,30x0,2 = 0,06m²
x 2,20m = 0,13m³
x 5un = 0,66m³</t>
        </r>
        <r>
          <rPr>
            <b/>
            <sz val="9"/>
            <rFont val="Segoe UI"/>
            <family val="2"/>
          </rPr>
          <t xml:space="preserve">
</t>
        </r>
      </text>
    </comment>
    <comment ref="E24" authorId="0">
      <text>
        <r>
          <rPr>
            <sz val="9"/>
            <rFont val="Segoe UI"/>
            <family val="2"/>
          </rPr>
          <t>0,03x0,2 = 0,006m²
x 2,20m = 0,013m³
x 5un = 0,066m³</t>
        </r>
        <r>
          <rPr>
            <b/>
            <sz val="9"/>
            <rFont val="Segoe UI"/>
            <family val="2"/>
          </rPr>
          <t xml:space="preserve">
</t>
        </r>
      </text>
    </comment>
    <comment ref="E25" authorId="0">
      <text>
        <r>
          <rPr>
            <sz val="9"/>
            <rFont val="Segoe UI"/>
            <family val="2"/>
          </rPr>
          <t>0,30x0,2 = 0,06m²
x 2,20m = 0,13m³
x 5un = 0,66m³</t>
        </r>
        <r>
          <rPr>
            <b/>
            <sz val="9"/>
            <rFont val="Segoe UI"/>
            <family val="2"/>
          </rPr>
          <t xml:space="preserve">
</t>
        </r>
      </text>
    </comment>
    <comment ref="E26" authorId="0">
      <text>
        <r>
          <rPr>
            <sz val="9"/>
            <rFont val="Segoe UI"/>
            <family val="2"/>
          </rPr>
          <t xml:space="preserve">concreto x 90
</t>
        </r>
      </text>
    </comment>
    <comment ref="E27" authorId="0">
      <text>
        <r>
          <rPr>
            <sz val="9"/>
            <rFont val="Segoe UI"/>
            <family val="2"/>
          </rPr>
          <t xml:space="preserve">0,15+0,15+2,20+2,20 = 4,70m x 2,20h
= 10,34m² x 5un
= 51,70m³
</t>
        </r>
      </text>
    </comment>
    <comment ref="E28" authorId="0">
      <text>
        <r>
          <rPr>
            <sz val="9"/>
            <rFont val="Segoe UI"/>
            <family val="2"/>
          </rPr>
          <t>0,15 x2,20 = 0,33m²
x 2,20h
= 0,73m³ x 5un
= 3,65m³</t>
        </r>
      </text>
    </comment>
    <comment ref="E29" authorId="0">
      <text>
        <r>
          <rPr>
            <sz val="9"/>
            <rFont val="Segoe UI"/>
            <family val="2"/>
          </rPr>
          <t xml:space="preserve">concreto x 90
</t>
        </r>
      </text>
    </comment>
    <comment ref="E30" authorId="0">
      <text>
        <r>
          <rPr>
            <sz val="9"/>
            <rFont val="Segoe UI"/>
            <family val="2"/>
          </rPr>
          <t xml:space="preserve">0,15+0,15+2,20+2,20 = 4,70m x 2,20h
= 10,34m² + 0,33m² (topo)
= 10,67m² x 5un
= 53,35m²
</t>
        </r>
      </text>
    </comment>
    <comment ref="E31" authorId="0">
      <text>
        <r>
          <rPr>
            <sz val="9"/>
            <rFont val="Segoe UI"/>
            <family val="2"/>
          </rPr>
          <t>6,50m x 2 lados
= 13,00m x 5 um
= 65,00m</t>
        </r>
      </text>
    </comment>
    <comment ref="E34" authorId="0">
      <text>
        <r>
          <rPr>
            <b/>
            <sz val="9"/>
            <rFont val="Segoe UI"/>
            <family val="2"/>
          </rPr>
          <t>883,95m² x 0,50h</t>
        </r>
      </text>
    </comment>
    <comment ref="E36" authorId="0">
      <text>
        <r>
          <rPr>
            <b/>
            <sz val="9"/>
            <rFont val="Segoe UI"/>
            <family val="2"/>
          </rPr>
          <t>92m x 3m³</t>
        </r>
        <r>
          <rPr>
            <sz val="9"/>
            <rFont val="Segoe UI"/>
            <family val="2"/>
          </rPr>
          <t xml:space="preserve">
</t>
        </r>
      </text>
    </comment>
    <comment ref="E43" authorId="0">
      <text>
        <r>
          <rPr>
            <b/>
            <sz val="9"/>
            <rFont val="Segoe UI"/>
            <family val="2"/>
          </rPr>
          <t>39,10x 2 lados</t>
        </r>
      </text>
    </comment>
    <comment ref="E44" authorId="0">
      <text>
        <r>
          <rPr>
            <b/>
            <sz val="9"/>
            <rFont val="Segoe UI"/>
            <family val="2"/>
          </rPr>
          <t>97,70m² calçada x 0,07h</t>
        </r>
      </text>
    </comment>
    <comment ref="E45" authorId="0">
      <text>
        <r>
          <rPr>
            <sz val="9"/>
            <rFont val="Segoe UI"/>
            <family val="2"/>
          </rPr>
          <t xml:space="preserve">6,84 calçada+3,91 guia
</t>
        </r>
      </text>
    </comment>
    <comment ref="E46" authorId="0">
      <text>
        <r>
          <rPr>
            <sz val="9"/>
            <rFont val="Segoe UI"/>
            <family val="2"/>
          </rPr>
          <t>97,70m² calçada x 0,03h</t>
        </r>
      </text>
    </comment>
    <comment ref="E47" authorId="0">
      <text>
        <r>
          <rPr>
            <sz val="9"/>
            <rFont val="Segoe UI"/>
            <family val="2"/>
          </rPr>
          <t xml:space="preserve">2,18kg/m²
</t>
        </r>
      </text>
    </comment>
    <comment ref="E48" authorId="0">
      <text>
        <r>
          <rPr>
            <b/>
            <sz val="9"/>
            <rFont val="Segoe UI"/>
            <family val="2"/>
          </rPr>
          <t>97,70m² calçada x 0,07h</t>
        </r>
      </text>
    </comment>
    <comment ref="E55" authorId="0">
      <text>
        <r>
          <rPr>
            <sz val="9"/>
            <rFont val="Segoe UI"/>
            <family val="2"/>
          </rPr>
          <t>0,60 x 1,50(media profundidade)
= 0,60m x 62m 
=55,80m³</t>
        </r>
      </text>
    </comment>
    <comment ref="E56" authorId="0">
      <text>
        <r>
          <rPr>
            <sz val="9"/>
            <rFont val="Segoe UI"/>
            <family val="2"/>
          </rPr>
          <t>0,60 x 62m
= 37,20 x 0,03
=1,12m³</t>
        </r>
      </text>
    </comment>
    <comment ref="E60" authorId="0">
      <text>
        <r>
          <rPr>
            <b/>
            <sz val="9"/>
            <rFont val="Segoe UI"/>
            <family val="2"/>
          </rPr>
          <t>2m (profundidade) x 5 un</t>
        </r>
      </text>
    </comment>
    <comment ref="E62" authorId="0">
      <text>
        <r>
          <rPr>
            <b/>
            <sz val="9"/>
            <rFont val="Segoe UI"/>
            <family val="2"/>
          </rPr>
          <t xml:space="preserve">2,50m x 2 </t>
        </r>
      </text>
    </comment>
    <comment ref="E63" authorId="0">
      <text>
        <r>
          <rPr>
            <b/>
            <sz val="9"/>
            <rFont val="Segoe UI"/>
            <family val="2"/>
          </rPr>
          <t>2,50 x 2
= 5 m² x 0,07 espessura
=0,35m³</t>
        </r>
      </text>
    </comment>
    <comment ref="E68" authorId="0">
      <text>
        <r>
          <rPr>
            <b/>
            <sz val="9"/>
            <rFont val="Segoe UI"/>
            <family val="2"/>
          </rPr>
          <t>450,30m² x 0,25h</t>
        </r>
      </text>
    </comment>
    <comment ref="E79" authorId="0">
      <text>
        <r>
          <rPr>
            <b/>
            <sz val="9"/>
            <rFont val="Segoe UI"/>
            <family val="2"/>
          </rPr>
          <t>m² x1,50h</t>
        </r>
      </text>
    </comment>
    <comment ref="E80" authorId="0">
      <text>
        <r>
          <rPr>
            <b/>
            <sz val="9"/>
            <rFont val="Segoe UI"/>
            <family val="2"/>
          </rPr>
          <t>m² x1,50h</t>
        </r>
      </text>
    </comment>
    <comment ref="E82" authorId="0">
      <text>
        <r>
          <rPr>
            <sz val="9"/>
            <rFont val="Segoe UI"/>
            <family val="2"/>
          </rPr>
          <t>8 estacas -WC
2 estacas -Parede Externa</t>
        </r>
        <r>
          <rPr>
            <b/>
            <sz val="9"/>
            <rFont val="Segoe UI"/>
            <family val="2"/>
          </rPr>
          <t xml:space="preserve">
10 estacas de 4 m</t>
        </r>
      </text>
    </comment>
    <comment ref="E83" authorId="0">
      <text>
        <r>
          <rPr>
            <i/>
            <u val="single"/>
            <sz val="9"/>
            <rFont val="Segoe UI"/>
            <family val="2"/>
          </rPr>
          <t>Perfil vala 20x33</t>
        </r>
        <r>
          <rPr>
            <sz val="9"/>
            <rFont val="Segoe UI"/>
            <family val="2"/>
          </rPr>
          <t xml:space="preserve">
20,35m (WC) + 3,65m(parede externa)
= </t>
        </r>
        <r>
          <rPr>
            <b/>
            <u val="single"/>
            <sz val="9"/>
            <rFont val="Segoe UI"/>
            <family val="2"/>
          </rPr>
          <t xml:space="preserve">24,00m </t>
        </r>
        <r>
          <rPr>
            <sz val="9"/>
            <rFont val="Segoe UI"/>
            <family val="2"/>
          </rPr>
          <t xml:space="preserve">x 0,066m² (perfil)
</t>
        </r>
        <r>
          <rPr>
            <b/>
            <sz val="9"/>
            <rFont val="Segoe UI"/>
            <family val="2"/>
          </rPr>
          <t>= 1,58m³</t>
        </r>
        <r>
          <rPr>
            <sz val="9"/>
            <rFont val="Segoe UI"/>
            <family val="2"/>
          </rPr>
          <t xml:space="preserve">
</t>
        </r>
      </text>
    </comment>
    <comment ref="E84" authorId="0">
      <text>
        <r>
          <rPr>
            <i/>
            <u val="single"/>
            <sz val="9"/>
            <rFont val="Segoe UI"/>
            <family val="2"/>
          </rPr>
          <t>lasto 0,20x0,03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 xml:space="preserve">= 24,00m </t>
        </r>
        <r>
          <rPr>
            <sz val="9"/>
            <rFont val="Segoe UI"/>
            <family val="2"/>
          </rPr>
          <t xml:space="preserve">x 0,006m² (perfil lastro)
</t>
        </r>
        <r>
          <rPr>
            <b/>
            <sz val="9"/>
            <rFont val="Segoe UI"/>
            <family val="2"/>
          </rPr>
          <t>= 0,14m³</t>
        </r>
        <r>
          <rPr>
            <sz val="9"/>
            <rFont val="Segoe UI"/>
            <family val="2"/>
          </rPr>
          <t xml:space="preserve">
</t>
        </r>
      </text>
    </comment>
    <comment ref="E85" authorId="0">
      <text>
        <r>
          <rPr>
            <i/>
            <u val="single"/>
            <sz val="9"/>
            <rFont val="Segoe UI"/>
            <family val="2"/>
          </rPr>
          <t>Perfil Baldrame 20x30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 xml:space="preserve">= 24,00m </t>
        </r>
        <r>
          <rPr>
            <sz val="9"/>
            <rFont val="Segoe UI"/>
            <family val="2"/>
          </rPr>
          <t xml:space="preserve">x 0,06m² (perfil)
</t>
        </r>
        <r>
          <rPr>
            <b/>
            <sz val="9"/>
            <rFont val="Segoe UI"/>
            <family val="2"/>
          </rPr>
          <t>= 1,44m³</t>
        </r>
        <r>
          <rPr>
            <sz val="9"/>
            <rFont val="Segoe UI"/>
            <family val="2"/>
          </rPr>
          <t xml:space="preserve">
</t>
        </r>
      </text>
    </comment>
    <comment ref="E87" authorId="0">
      <text>
        <r>
          <rPr>
            <sz val="9"/>
            <rFont val="Segoe UI"/>
            <family val="2"/>
          </rPr>
          <t>CONCRETO X 80</t>
        </r>
      </text>
    </comment>
    <comment ref="E88" authorId="0">
      <text>
        <r>
          <rPr>
            <u val="single"/>
            <sz val="9"/>
            <rFont val="Segoe UI"/>
            <family val="2"/>
          </rPr>
          <t>Perfil embasamento 0,20x0,40: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 xml:space="preserve">= 24,00m </t>
        </r>
        <r>
          <rPr>
            <sz val="9"/>
            <rFont val="Segoe UI"/>
            <family val="2"/>
          </rPr>
          <t xml:space="preserve">x 0,08m² (perfil)
</t>
        </r>
        <r>
          <rPr>
            <b/>
            <sz val="9"/>
            <rFont val="Segoe UI"/>
            <family val="2"/>
          </rPr>
          <t>= 1,92m³</t>
        </r>
        <r>
          <rPr>
            <sz val="9"/>
            <rFont val="Segoe UI"/>
            <family val="2"/>
          </rPr>
          <t xml:space="preserve">
</t>
        </r>
      </text>
    </comment>
    <comment ref="E89" authorId="0">
      <text>
        <r>
          <rPr>
            <i/>
            <u val="single"/>
            <sz val="9"/>
            <rFont val="Segoe UI"/>
            <family val="2"/>
          </rPr>
          <t>Perfil Baldrame + embasamento 20+70+70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 xml:space="preserve">= 24m </t>
        </r>
        <r>
          <rPr>
            <sz val="9"/>
            <rFont val="Segoe UI"/>
            <family val="2"/>
          </rPr>
          <t xml:space="preserve">x 1,60m (perfil)
</t>
        </r>
        <r>
          <rPr>
            <b/>
            <sz val="9"/>
            <rFont val="Segoe UI"/>
            <family val="2"/>
          </rPr>
          <t>= 38,40m²</t>
        </r>
        <r>
          <rPr>
            <sz val="9"/>
            <rFont val="Segoe UI"/>
            <family val="2"/>
          </rPr>
          <t xml:space="preserve">
</t>
        </r>
      </text>
    </comment>
    <comment ref="E91" authorId="0">
      <text>
        <r>
          <rPr>
            <b/>
            <i/>
            <u val="single"/>
            <sz val="9"/>
            <rFont val="Segoe UI"/>
            <family val="2"/>
          </rPr>
          <t>PILARES= 49,20m²</t>
        </r>
        <r>
          <rPr>
            <b/>
            <i/>
            <sz val="9"/>
            <rFont val="Segoe UI"/>
            <family val="2"/>
          </rPr>
          <t xml:space="preserve">
WC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8 pilares x 3,00h 
= 24m x 0,6m (pilar 0,15x0,15)
</t>
        </r>
        <r>
          <rPr>
            <u val="single"/>
            <sz val="9"/>
            <rFont val="Segoe UI"/>
            <family val="2"/>
          </rPr>
          <t xml:space="preserve">= 14,40m²
</t>
        </r>
        <r>
          <rPr>
            <b/>
            <i/>
            <sz val="9"/>
            <rFont val="Segoe UI"/>
            <family val="2"/>
          </rPr>
          <t xml:space="preserve">Platibanda
</t>
        </r>
        <r>
          <rPr>
            <sz val="9"/>
            <rFont val="Segoe UI"/>
            <family val="2"/>
          </rPr>
          <t xml:space="preserve">6 pilares x 1,00h
= 6,00m x 0,60m (pilar 0,15x0,15)
</t>
        </r>
        <r>
          <rPr>
            <u val="single"/>
            <sz val="9"/>
            <rFont val="Segoe UI"/>
            <family val="2"/>
          </rPr>
          <t xml:space="preserve">= 3,60m²
</t>
        </r>
        <r>
          <rPr>
            <b/>
            <i/>
            <sz val="9"/>
            <rFont val="Segoe UI"/>
            <family val="2"/>
          </rPr>
          <t>Parede externa</t>
        </r>
        <r>
          <rPr>
            <u val="single"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2 pilares x 2,10h
= 4,20mx 0,60m (pilar 0,15x0,15)
</t>
        </r>
        <r>
          <rPr>
            <u val="single"/>
            <sz val="9"/>
            <rFont val="Segoe UI"/>
            <family val="2"/>
          </rPr>
          <t xml:space="preserve">= 2,52m²
</t>
        </r>
        <r>
          <rPr>
            <b/>
            <u val="single"/>
            <sz val="9"/>
            <rFont val="Segoe UI"/>
            <family val="2"/>
          </rPr>
          <t>TOTAL = 20,52m²/ 2 ULTILIZAÇÃOES</t>
        </r>
        <r>
          <rPr>
            <u val="single"/>
            <sz val="9"/>
            <rFont val="Segoe UI"/>
            <family val="2"/>
          </rPr>
          <t xml:space="preserve">
</t>
        </r>
      </text>
    </comment>
    <comment ref="E92" authorId="0">
      <text>
        <r>
          <rPr>
            <b/>
            <i/>
            <u val="single"/>
            <sz val="9"/>
            <rFont val="Segoe UI"/>
            <family val="2"/>
          </rPr>
          <t>PILARES= 1,84m³</t>
        </r>
        <r>
          <rPr>
            <b/>
            <i/>
            <sz val="9"/>
            <rFont val="Segoe UI"/>
            <family val="2"/>
          </rPr>
          <t xml:space="preserve">
WC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8 pilares x 3,00h 
= 24m x 0,0225m² (pilar 0,15x0,15)
</t>
        </r>
        <r>
          <rPr>
            <u val="single"/>
            <sz val="9"/>
            <rFont val="Segoe UI"/>
            <family val="2"/>
          </rPr>
          <t xml:space="preserve">= 0,54m³
</t>
        </r>
        <r>
          <rPr>
            <b/>
            <i/>
            <sz val="9"/>
            <rFont val="Segoe UI"/>
            <family val="2"/>
          </rPr>
          <t xml:space="preserve">Platibanda
</t>
        </r>
        <r>
          <rPr>
            <i/>
            <sz val="9"/>
            <rFont val="Segoe UI"/>
            <family val="2"/>
          </rPr>
          <t>6</t>
        </r>
        <r>
          <rPr>
            <sz val="9"/>
            <rFont val="Segoe UI"/>
            <family val="2"/>
          </rPr>
          <t xml:space="preserve"> pilares x 1,00h
= 6,00m x 0,0225m² (pilar 0,15x0,15)
</t>
        </r>
        <r>
          <rPr>
            <u val="single"/>
            <sz val="9"/>
            <rFont val="Segoe UI"/>
            <family val="2"/>
          </rPr>
          <t xml:space="preserve">= 0,13m³
</t>
        </r>
        <r>
          <rPr>
            <b/>
            <sz val="9"/>
            <rFont val="Segoe UI"/>
            <family val="2"/>
          </rPr>
          <t xml:space="preserve">
Parede externa</t>
        </r>
        <r>
          <rPr>
            <u val="single"/>
            <sz val="9"/>
            <rFont val="Segoe UI"/>
            <family val="2"/>
          </rPr>
          <t xml:space="preserve">
2</t>
        </r>
        <r>
          <rPr>
            <sz val="9"/>
            <rFont val="Segoe UI"/>
            <family val="2"/>
          </rPr>
          <t xml:space="preserve"> pilares x 2,10h
= 4,20mx 0,0225m² (pilar 0,15x0,15)
</t>
        </r>
        <r>
          <rPr>
            <u val="single"/>
            <sz val="9"/>
            <rFont val="Segoe UI"/>
            <family val="2"/>
          </rPr>
          <t xml:space="preserve">= 0,09m²
</t>
        </r>
        <r>
          <rPr>
            <b/>
            <u val="single"/>
            <sz val="9"/>
            <rFont val="Segoe UI"/>
            <family val="2"/>
          </rPr>
          <t>TOTAL = 0,67m³</t>
        </r>
        <r>
          <rPr>
            <u val="single"/>
            <sz val="9"/>
            <rFont val="Segoe UI"/>
            <family val="2"/>
          </rPr>
          <t xml:space="preserve">
</t>
        </r>
      </text>
    </comment>
    <comment ref="E94" authorId="0">
      <text>
        <r>
          <rPr>
            <sz val="9"/>
            <rFont val="Segoe UI"/>
            <family val="2"/>
          </rPr>
          <t>CONCRETO X 100</t>
        </r>
      </text>
    </comment>
    <comment ref="E95" authorId="0">
      <text>
        <r>
          <rPr>
            <i/>
            <u val="single"/>
            <sz val="9"/>
            <rFont val="Segoe UI"/>
            <family val="2"/>
          </rPr>
          <t>WC</t>
        </r>
        <r>
          <rPr>
            <sz val="9"/>
            <rFont val="Segoe UI"/>
            <family val="2"/>
          </rPr>
          <t xml:space="preserve">
20,35m x 2,40h (3,00h - viga - 3 cintas)
</t>
        </r>
        <r>
          <rPr>
            <b/>
            <i/>
            <sz val="9"/>
            <rFont val="Segoe UI"/>
            <family val="2"/>
          </rPr>
          <t xml:space="preserve"> = 48,84m²</t>
        </r>
        <r>
          <rPr>
            <sz val="9"/>
            <rFont val="Segoe UI"/>
            <family val="2"/>
          </rPr>
          <t xml:space="preserve">
</t>
        </r>
        <r>
          <rPr>
            <u val="single"/>
            <sz val="9"/>
            <rFont val="Segoe UI"/>
            <family val="2"/>
          </rPr>
          <t>Platibanda:</t>
        </r>
        <r>
          <rPr>
            <sz val="9"/>
            <rFont val="Segoe UI"/>
            <family val="2"/>
          </rPr>
          <t xml:space="preserve">
10,85m x 0,80h (1,00h - 1 cinta)
</t>
        </r>
        <r>
          <rPr>
            <b/>
            <i/>
            <sz val="9"/>
            <rFont val="Segoe UI"/>
            <family val="2"/>
          </rPr>
          <t>= 8,68m²</t>
        </r>
        <r>
          <rPr>
            <sz val="9"/>
            <rFont val="Segoe UI"/>
            <family val="2"/>
          </rPr>
          <t xml:space="preserve">
</t>
        </r>
        <r>
          <rPr>
            <u val="single"/>
            <sz val="9"/>
            <rFont val="Segoe UI"/>
            <family val="2"/>
          </rPr>
          <t>Parede Externa:</t>
        </r>
        <r>
          <rPr>
            <sz val="9"/>
            <rFont val="Segoe UI"/>
            <family val="2"/>
          </rPr>
          <t xml:space="preserve">
3,65 x 1,90h (2,10h - 1 cinta)
</t>
        </r>
        <r>
          <rPr>
            <b/>
            <i/>
            <sz val="9"/>
            <rFont val="Segoe UI"/>
            <family val="2"/>
          </rPr>
          <t>6,94m²</t>
        </r>
      </text>
    </comment>
    <comment ref="E96" authorId="0">
      <text>
        <r>
          <rPr>
            <i/>
            <u val="single"/>
            <sz val="9"/>
            <rFont val="Segoe UI"/>
            <family val="2"/>
          </rPr>
          <t>WC:</t>
        </r>
        <r>
          <rPr>
            <sz val="9"/>
            <rFont val="Segoe UI"/>
            <family val="2"/>
          </rPr>
          <t xml:space="preserve">
20,35m x  3 cintas
</t>
        </r>
        <r>
          <rPr>
            <b/>
            <i/>
            <sz val="9"/>
            <rFont val="Segoe UI"/>
            <family val="2"/>
          </rPr>
          <t xml:space="preserve"> = 40,70m</t>
        </r>
        <r>
          <rPr>
            <sz val="9"/>
            <rFont val="Segoe UI"/>
            <family val="2"/>
          </rPr>
          <t xml:space="preserve">
</t>
        </r>
        <r>
          <rPr>
            <u val="single"/>
            <sz val="9"/>
            <rFont val="Segoe UI"/>
            <family val="2"/>
          </rPr>
          <t>Platibanda:</t>
        </r>
        <r>
          <rPr>
            <sz val="9"/>
            <rFont val="Segoe UI"/>
            <family val="2"/>
          </rPr>
          <t xml:space="preserve">
10,80m x 1 cinta
</t>
        </r>
        <r>
          <rPr>
            <b/>
            <i/>
            <sz val="9"/>
            <rFont val="Segoe UI"/>
            <family val="2"/>
          </rPr>
          <t>= 10,85m</t>
        </r>
        <r>
          <rPr>
            <sz val="9"/>
            <rFont val="Segoe UI"/>
            <family val="2"/>
          </rPr>
          <t xml:space="preserve">
Parede Externa:
3,50m x 1cinta
</t>
        </r>
        <r>
          <rPr>
            <b/>
            <i/>
            <sz val="9"/>
            <rFont val="Segoe UI"/>
            <family val="2"/>
          </rPr>
          <t>= 3,50m</t>
        </r>
        <r>
          <rPr>
            <sz val="9"/>
            <rFont val="Segoe UI"/>
            <family val="2"/>
          </rPr>
          <t xml:space="preserve">
</t>
        </r>
      </text>
    </comment>
    <comment ref="E99" authorId="0">
      <text>
        <r>
          <rPr>
            <sz val="9"/>
            <rFont val="Segoe UI"/>
            <family val="2"/>
          </rPr>
          <t xml:space="preserve">11,13m² x 0,03h
</t>
        </r>
      </text>
    </comment>
    <comment ref="E101" authorId="0">
      <text>
        <r>
          <rPr>
            <b/>
            <sz val="9"/>
            <rFont val="Segoe UI"/>
            <family val="2"/>
          </rPr>
          <t xml:space="preserve">11,13m² </t>
        </r>
        <r>
          <rPr>
            <b/>
            <sz val="9"/>
            <rFont val="Segoe UI"/>
            <family val="2"/>
          </rPr>
          <t>x 2,18kg/m²</t>
        </r>
        <r>
          <rPr>
            <sz val="9"/>
            <rFont val="Segoe UI"/>
            <family val="2"/>
          </rPr>
          <t xml:space="preserve">
</t>
        </r>
      </text>
    </comment>
    <comment ref="E102" authorId="0">
      <text>
        <r>
          <rPr>
            <sz val="9"/>
            <rFont val="Segoe UI"/>
            <family val="2"/>
          </rPr>
          <t xml:space="preserve">11,13m² x 0,07h
</t>
        </r>
      </text>
    </comment>
    <comment ref="E105" authorId="0">
      <text>
        <r>
          <rPr>
            <b/>
            <sz val="9"/>
            <rFont val="Segoe UI"/>
            <family val="2"/>
          </rPr>
          <t>m² cobertura X 7</t>
        </r>
      </text>
    </comment>
    <comment ref="E106" authorId="0">
      <text>
        <r>
          <rPr>
            <sz val="9"/>
            <rFont val="Segoe UI"/>
            <family val="2"/>
          </rPr>
          <t>4,70m x 6,40m</t>
        </r>
      </text>
    </comment>
    <comment ref="E107" authorId="0">
      <text>
        <r>
          <rPr>
            <sz val="9"/>
            <rFont val="Segoe UI"/>
            <family val="2"/>
          </rPr>
          <t xml:space="preserve">4,95m (parede externa) rufo de topo
</t>
        </r>
      </text>
    </comment>
    <comment ref="E109" authorId="0">
      <text>
        <r>
          <rPr>
            <b/>
            <sz val="9"/>
            <rFont val="Segoe UI"/>
            <family val="2"/>
          </rPr>
          <t>2 portas de 0,90x2,10</t>
        </r>
        <r>
          <rPr>
            <sz val="9"/>
            <rFont val="Segoe UI"/>
            <family val="2"/>
          </rPr>
          <t xml:space="preserve">
</t>
        </r>
      </text>
    </comment>
    <comment ref="E110" authorId="0">
      <text>
        <r>
          <rPr>
            <sz val="9"/>
            <rFont val="Segoe UI"/>
            <family val="2"/>
          </rPr>
          <t xml:space="preserve">P2 - 2,10M²
J2 - 2,00M²
</t>
        </r>
      </text>
    </comment>
    <comment ref="E111" authorId="0">
      <text>
        <r>
          <rPr>
            <b/>
            <sz val="9"/>
            <rFont val="Segoe UI"/>
            <family val="2"/>
          </rPr>
          <t>J1</t>
        </r>
      </text>
    </comment>
    <comment ref="E117" authorId="0">
      <text>
        <r>
          <rPr>
            <b/>
            <sz val="9"/>
            <rFont val="Segoe UI"/>
            <family val="2"/>
          </rPr>
          <t>PISO + SOLEIRA</t>
        </r>
      </text>
    </comment>
    <comment ref="E118" authorId="0">
      <text>
        <r>
          <rPr>
            <i/>
            <u val="single"/>
            <sz val="9"/>
            <rFont val="Segoe UI"/>
            <family val="2"/>
          </rPr>
          <t>Alvenaria x 2</t>
        </r>
      </text>
    </comment>
    <comment ref="E119" authorId="0">
      <text>
        <r>
          <rPr>
            <i/>
            <u val="single"/>
            <sz val="9"/>
            <rFont val="Segoe UI"/>
            <family val="2"/>
          </rPr>
          <t>Alvenaria x 2</t>
        </r>
      </text>
    </comment>
    <comment ref="E120" authorId="0">
      <text>
        <r>
          <rPr>
            <i/>
            <u val="single"/>
            <sz val="9"/>
            <rFont val="Segoe UI"/>
            <family val="2"/>
          </rPr>
          <t>Alvenaria x 2</t>
        </r>
      </text>
    </comment>
    <comment ref="E122" authorId="0">
      <text>
        <r>
          <rPr>
            <b/>
            <u val="single"/>
            <sz val="9"/>
            <rFont val="Segoe UI"/>
            <family val="2"/>
          </rPr>
          <t>INTERNO = 51,53m²</t>
        </r>
        <r>
          <rPr>
            <u val="single"/>
            <sz val="9"/>
            <rFont val="Segoe UI"/>
            <family val="2"/>
          </rPr>
          <t xml:space="preserve">
WCs:</t>
        </r>
        <r>
          <rPr>
            <sz val="9"/>
            <rFont val="Segoe UI"/>
            <family val="2"/>
          </rPr>
          <t xml:space="preserve">
11,40m (descontando portas) x 1,80h
</t>
        </r>
        <r>
          <rPr>
            <b/>
            <sz val="9"/>
            <rFont val="Segoe UI"/>
            <family val="2"/>
          </rPr>
          <t>= 20,52m²</t>
        </r>
        <r>
          <rPr>
            <sz val="9"/>
            <rFont val="Segoe UI"/>
            <family val="2"/>
          </rPr>
          <t xml:space="preserve">
</t>
        </r>
        <r>
          <rPr>
            <u val="single"/>
            <sz val="9"/>
            <rFont val="Segoe UI"/>
            <family val="2"/>
          </rPr>
          <t>Quiosque:</t>
        </r>
        <r>
          <rPr>
            <sz val="9"/>
            <rFont val="Segoe UI"/>
            <family val="2"/>
          </rPr>
          <t xml:space="preserve">
9,10m (descontando portas) x 1,10h
</t>
        </r>
        <r>
          <rPr>
            <b/>
            <sz val="9"/>
            <rFont val="Segoe UI"/>
            <family val="2"/>
          </rPr>
          <t xml:space="preserve">= 10,01m²
</t>
        </r>
      </text>
    </comment>
    <comment ref="E123" authorId="0">
      <text>
        <r>
          <rPr>
            <b/>
            <sz val="9"/>
            <rFont val="Segoe UI"/>
            <family val="2"/>
          </rPr>
          <t>Emboço  - REVESTIMENTO - BARRADO + forro</t>
        </r>
      </text>
    </comment>
    <comment ref="E125" authorId="0">
      <text>
        <r>
          <rPr>
            <u val="single"/>
            <sz val="9"/>
            <rFont val="Segoe UI"/>
            <family val="2"/>
          </rPr>
          <t xml:space="preserve">P1 + P2 + J2 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= 7,88m² x 3 (indice)
</t>
        </r>
        <r>
          <rPr>
            <b/>
            <sz val="9"/>
            <rFont val="Segoe UI"/>
            <family val="2"/>
          </rPr>
          <t>= 23,64m²</t>
        </r>
        <r>
          <rPr>
            <sz val="9"/>
            <rFont val="Segoe UI"/>
            <family val="2"/>
          </rPr>
          <t xml:space="preserve">
</t>
        </r>
        <r>
          <rPr>
            <u val="single"/>
            <sz val="9"/>
            <rFont val="Segoe UI"/>
            <family val="2"/>
          </rPr>
          <t>J1</t>
        </r>
        <r>
          <rPr>
            <sz val="9"/>
            <rFont val="Segoe UI"/>
            <family val="2"/>
          </rPr>
          <t xml:space="preserve">
= 1,12m² x 2 (indice)
</t>
        </r>
        <r>
          <rPr>
            <b/>
            <sz val="9"/>
            <rFont val="Segoe UI"/>
            <family val="2"/>
          </rPr>
          <t>= 2,24m²</t>
        </r>
      </text>
    </comment>
    <comment ref="E149" authorId="0">
      <text>
        <r>
          <rPr>
            <b/>
            <sz val="9"/>
            <rFont val="Segoe UI"/>
            <family val="0"/>
          </rPr>
          <t>3,14m² (diametro de 2m) x 2,00h
= 6,28m³</t>
        </r>
      </text>
    </comment>
    <comment ref="E186" authorId="0">
      <text>
        <r>
          <rPr>
            <sz val="9"/>
            <rFont val="Segoe UI"/>
            <family val="2"/>
          </rPr>
          <t>7,65m x 0,80h
=</t>
        </r>
        <r>
          <rPr>
            <u val="single"/>
            <sz val="9"/>
            <rFont val="Segoe UI"/>
            <family val="2"/>
          </rPr>
          <t>6,12m</t>
        </r>
        <r>
          <rPr>
            <sz val="9"/>
            <rFont val="Segoe UI"/>
            <family val="2"/>
          </rPr>
          <t xml:space="preserve">² (externa)
+
0,40m² + (2,80*0,20h)
= </t>
        </r>
        <r>
          <rPr>
            <u val="single"/>
            <sz val="9"/>
            <rFont val="Segoe UI"/>
            <family val="2"/>
          </rPr>
          <t>0,96m²</t>
        </r>
        <r>
          <rPr>
            <sz val="9"/>
            <rFont val="Segoe UI"/>
            <family val="2"/>
          </rPr>
          <t xml:space="preserve"> (interno bica)
+
5m x 0,10h x 2 floreiras
= </t>
        </r>
        <r>
          <rPr>
            <u val="single"/>
            <sz val="9"/>
            <rFont val="Segoe UI"/>
            <family val="2"/>
          </rPr>
          <t>1,00m²</t>
        </r>
        <r>
          <rPr>
            <sz val="9"/>
            <rFont val="Segoe UI"/>
            <family val="2"/>
          </rPr>
          <t xml:space="preserve"> (interno das floreiras)</t>
        </r>
        <r>
          <rPr>
            <b/>
            <sz val="9"/>
            <rFont val="Segoe UI"/>
            <family val="2"/>
          </rPr>
          <t xml:space="preserve">
= 8,08m²</t>
        </r>
      </text>
    </comment>
    <comment ref="E187" authorId="0">
      <text>
        <r>
          <rPr>
            <sz val="9"/>
            <rFont val="Segoe UI"/>
            <family val="2"/>
          </rPr>
          <t xml:space="preserve">11,05m (painel)
+ 7,65 (floreira)
</t>
        </r>
        <r>
          <rPr>
            <b/>
            <sz val="9"/>
            <rFont val="Segoe UI"/>
            <family val="2"/>
          </rPr>
          <t>= 18,70m</t>
        </r>
      </text>
    </comment>
    <comment ref="E124" authorId="0">
      <text>
        <r>
          <rPr>
            <b/>
            <u val="single"/>
            <sz val="9"/>
            <rFont val="Segoe UI"/>
            <family val="2"/>
          </rPr>
          <t>EXTERNO = 36,42m²</t>
        </r>
        <r>
          <rPr>
            <b/>
            <sz val="9"/>
            <rFont val="Segoe UI"/>
            <family val="2"/>
          </rPr>
          <t xml:space="preserve">
</t>
        </r>
        <r>
          <rPr>
            <u val="single"/>
            <sz val="9"/>
            <rFont val="Segoe UI"/>
            <family val="2"/>
          </rPr>
          <t>Parede externa:</t>
        </r>
        <r>
          <rPr>
            <sz val="9"/>
            <rFont val="Segoe UI"/>
            <family val="2"/>
          </rPr>
          <t xml:space="preserve">
7,55m x 2,10h
</t>
        </r>
        <r>
          <rPr>
            <b/>
            <sz val="9"/>
            <rFont val="Segoe UI"/>
            <family val="2"/>
          </rPr>
          <t>= 15,85m²</t>
        </r>
        <r>
          <rPr>
            <sz val="9"/>
            <rFont val="Segoe UI"/>
            <family val="2"/>
          </rPr>
          <t xml:space="preserve">
</t>
        </r>
        <r>
          <rPr>
            <u val="single"/>
            <sz val="9"/>
            <rFont val="Segoe UI"/>
            <family val="2"/>
          </rPr>
          <t>Barrado:</t>
        </r>
        <r>
          <rPr>
            <sz val="9"/>
            <rFont val="Segoe UI"/>
            <family val="2"/>
          </rPr>
          <t xml:space="preserve">
12,20m (descontando portas) x 1,10h
</t>
        </r>
        <r>
          <rPr>
            <b/>
            <sz val="9"/>
            <rFont val="Segoe UI"/>
            <family val="2"/>
          </rPr>
          <t>= 13,42m²</t>
        </r>
      </text>
    </comment>
    <comment ref="E98" authorId="0">
      <text>
        <r>
          <rPr>
            <b/>
            <sz val="9"/>
            <rFont val="Segoe UI"/>
            <family val="0"/>
          </rPr>
          <t>1KG POR M²</t>
        </r>
        <r>
          <rPr>
            <sz val="9"/>
            <rFont val="Segoe UI"/>
            <family val="0"/>
          </rPr>
          <t xml:space="preserve">
</t>
        </r>
      </text>
    </comment>
    <comment ref="E20" authorId="0">
      <text>
        <r>
          <rPr>
            <sz val="9"/>
            <rFont val="Segoe UI"/>
            <family val="2"/>
          </rPr>
          <t>P1= 58,30 m²
P2= 43,10 m²
P3= 39,20 m²
P4= 63,80 m²
P5= 39,40 m²</t>
        </r>
      </text>
    </comment>
    <comment ref="E21" authorId="0">
      <text>
        <r>
          <rPr>
            <sz val="9"/>
            <rFont val="Segoe UI"/>
            <family val="2"/>
          </rPr>
          <t>Parada 5 = 15,30m</t>
        </r>
      </text>
    </comment>
    <comment ref="E19" authorId="0">
      <text>
        <r>
          <rPr>
            <sz val="9"/>
            <rFont val="Segoe UI"/>
            <family val="2"/>
          </rPr>
          <t>P1= 21,40 m
P2= 18,10 m
P3= 15,70 m
P4= 22,40 m
P5= 15,80 m</t>
        </r>
      </text>
    </comment>
    <comment ref="E174" authorId="0">
      <text>
        <r>
          <rPr>
            <b/>
            <sz val="9"/>
            <rFont val="Segoe UI"/>
            <family val="0"/>
          </rPr>
          <t>m² x 0,25 (para compor possiveis taludes laterais)</t>
        </r>
      </text>
    </comment>
    <comment ref="E181" authorId="0">
      <text>
        <r>
          <rPr>
            <sz val="9"/>
            <rFont val="Segoe UI"/>
            <family val="2"/>
          </rPr>
          <t>324,15m² calçada x 0,03h</t>
        </r>
      </text>
    </comment>
    <comment ref="E182" authorId="0">
      <text>
        <r>
          <rPr>
            <sz val="9"/>
            <rFont val="Segoe UI"/>
            <family val="2"/>
          </rPr>
          <t xml:space="preserve">2,18kg/m²
</t>
        </r>
      </text>
    </comment>
    <comment ref="E183" authorId="0">
      <text>
        <r>
          <rPr>
            <b/>
            <sz val="9"/>
            <rFont val="Segoe UI"/>
            <family val="2"/>
          </rPr>
          <t>324,15m² calçada x 0,07h</t>
        </r>
      </text>
    </comment>
    <comment ref="E188" authorId="0">
      <text>
        <r>
          <rPr>
            <b/>
            <sz val="9"/>
            <rFont val="Segoe UI"/>
            <family val="2"/>
          </rPr>
          <t>35m x 1m³</t>
        </r>
        <r>
          <rPr>
            <sz val="9"/>
            <rFont val="Segoe UI"/>
            <family val="2"/>
          </rPr>
          <t xml:space="preserve">
</t>
        </r>
      </text>
    </comment>
    <comment ref="E73" authorId="0">
      <text>
        <r>
          <rPr>
            <b/>
            <sz val="9"/>
            <rFont val="Segoe UI"/>
            <family val="0"/>
          </rPr>
          <t>54,20m parte de cima +
17,00m "escada"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FERNANDA SIMPLICIO RAMPAZIO</author>
  </authors>
  <commentList>
    <comment ref="E11" authorId="0">
      <text>
        <r>
          <rPr>
            <b/>
            <sz val="9"/>
            <rFont val="Segoe UI"/>
            <family val="0"/>
          </rPr>
          <t>m² x 0,25 (para compor possiveis taludes laterais)</t>
        </r>
      </text>
    </comment>
    <comment ref="E17" authorId="0">
      <text>
        <r>
          <rPr>
            <b/>
            <sz val="9"/>
            <rFont val="Segoe UI"/>
            <family val="0"/>
          </rPr>
          <t>m² x 0,25 (para compor possiveis taludes laterais)</t>
        </r>
      </text>
    </comment>
    <comment ref="E23" authorId="0">
      <text>
        <r>
          <rPr>
            <b/>
            <sz val="9"/>
            <rFont val="Segoe UI"/>
            <family val="0"/>
          </rPr>
          <t xml:space="preserve">m² x 1 </t>
        </r>
      </text>
    </comment>
    <comment ref="E28" authorId="0">
      <text>
        <r>
          <rPr>
            <sz val="9"/>
            <rFont val="Segoe UI"/>
            <family val="2"/>
          </rPr>
          <t>2 brocas x 2m = 
4m x 5paineis = 20m</t>
        </r>
      </text>
    </comment>
    <comment ref="E29" authorId="0">
      <text>
        <r>
          <rPr>
            <sz val="9"/>
            <rFont val="Segoe UI"/>
            <family val="2"/>
          </rPr>
          <t>0,30x0,2 = 0,06m²
x 2,20m = 0,13m³
x 5un = 0,66m³</t>
        </r>
        <r>
          <rPr>
            <b/>
            <sz val="9"/>
            <rFont val="Segoe UI"/>
            <family val="2"/>
          </rPr>
          <t xml:space="preserve">
</t>
        </r>
      </text>
    </comment>
    <comment ref="E30" authorId="0">
      <text>
        <r>
          <rPr>
            <sz val="9"/>
            <rFont val="Segoe UI"/>
            <family val="2"/>
          </rPr>
          <t>0,03x0,2 = 0,006m²
x 2,20m = 0,013m³
x 5un = 0,066m³</t>
        </r>
        <r>
          <rPr>
            <b/>
            <sz val="9"/>
            <rFont val="Segoe UI"/>
            <family val="2"/>
          </rPr>
          <t xml:space="preserve">
</t>
        </r>
      </text>
    </comment>
    <comment ref="E31" authorId="0">
      <text>
        <r>
          <rPr>
            <sz val="9"/>
            <rFont val="Segoe UI"/>
            <family val="2"/>
          </rPr>
          <t>0,30x0,2 = 0,06m²
x 2,20m = 0,13m³
x 5un = 0,66m³</t>
        </r>
        <r>
          <rPr>
            <b/>
            <sz val="9"/>
            <rFont val="Segoe UI"/>
            <family val="2"/>
          </rPr>
          <t xml:space="preserve">
</t>
        </r>
      </text>
    </comment>
    <comment ref="E32" authorId="0">
      <text>
        <r>
          <rPr>
            <sz val="9"/>
            <rFont val="Segoe UI"/>
            <family val="2"/>
          </rPr>
          <t xml:space="preserve">concreto x 90
</t>
        </r>
      </text>
    </comment>
    <comment ref="E33" authorId="0">
      <text>
        <r>
          <rPr>
            <sz val="9"/>
            <rFont val="Segoe UI"/>
            <family val="2"/>
          </rPr>
          <t xml:space="preserve">0,15+0,15+2,20+2,20 = 4,70m x 2,20h
= 10,34m² x 5un
= 51,70m³
</t>
        </r>
      </text>
    </comment>
    <comment ref="E34" authorId="0">
      <text>
        <r>
          <rPr>
            <sz val="9"/>
            <rFont val="Segoe UI"/>
            <family val="2"/>
          </rPr>
          <t>0,15 x2,20 = 0,33m²
x 2,20h
= 0,73m³ x 5un
= 3,65m³</t>
        </r>
      </text>
    </comment>
    <comment ref="E35" authorId="0">
      <text>
        <r>
          <rPr>
            <sz val="9"/>
            <rFont val="Segoe UI"/>
            <family val="2"/>
          </rPr>
          <t xml:space="preserve">concreto x 90
</t>
        </r>
      </text>
    </comment>
    <comment ref="E36" authorId="0">
      <text>
        <r>
          <rPr>
            <sz val="9"/>
            <rFont val="Segoe UI"/>
            <family val="2"/>
          </rPr>
          <t xml:space="preserve">0,15+0,15+2,20+2,20 = 4,70m x 2,20h
= 10,34m² + 0,33m² (topo)
= 10,67m² x 5un
= 53,35m²
</t>
        </r>
      </text>
    </comment>
    <comment ref="E37" authorId="0">
      <text>
        <r>
          <rPr>
            <sz val="9"/>
            <rFont val="Segoe UI"/>
            <family val="2"/>
          </rPr>
          <t>6,50m x 2 lados
= 13,00m x 5 um
= 65,00m</t>
        </r>
      </text>
    </comment>
    <comment ref="E40" authorId="0">
      <text>
        <r>
          <rPr>
            <b/>
            <sz val="9"/>
            <rFont val="Segoe UI"/>
            <family val="2"/>
          </rPr>
          <t>883,95m² x 0,50h</t>
        </r>
      </text>
    </comment>
    <comment ref="E42" authorId="0">
      <text>
        <r>
          <rPr>
            <b/>
            <sz val="9"/>
            <rFont val="Segoe UI"/>
            <family val="2"/>
          </rPr>
          <t>92m x 3m³</t>
        </r>
        <r>
          <rPr>
            <sz val="9"/>
            <rFont val="Segoe UI"/>
            <family val="2"/>
          </rPr>
          <t xml:space="preserve">
</t>
        </r>
      </text>
    </comment>
    <comment ref="E49" authorId="0">
      <text>
        <r>
          <rPr>
            <b/>
            <sz val="9"/>
            <rFont val="Segoe UI"/>
            <family val="2"/>
          </rPr>
          <t>39,10x 2 lados</t>
        </r>
      </text>
    </comment>
    <comment ref="E50" authorId="0">
      <text>
        <r>
          <rPr>
            <b/>
            <sz val="9"/>
            <rFont val="Segoe UI"/>
            <family val="2"/>
          </rPr>
          <t>97,70m² calçada x 0,07h</t>
        </r>
      </text>
    </comment>
    <comment ref="E51" authorId="0">
      <text>
        <r>
          <rPr>
            <sz val="9"/>
            <rFont val="Segoe UI"/>
            <family val="2"/>
          </rPr>
          <t xml:space="preserve">6,84 calçada+3,91 guia
</t>
        </r>
      </text>
    </comment>
    <comment ref="E52" authorId="0">
      <text>
        <r>
          <rPr>
            <sz val="9"/>
            <rFont val="Segoe UI"/>
            <family val="2"/>
          </rPr>
          <t>97,70m² calçada x 0,03h</t>
        </r>
      </text>
    </comment>
    <comment ref="E53" authorId="0">
      <text>
        <r>
          <rPr>
            <sz val="9"/>
            <rFont val="Segoe UI"/>
            <family val="2"/>
          </rPr>
          <t xml:space="preserve">2,18kg/m²
</t>
        </r>
      </text>
    </comment>
    <comment ref="E54" authorId="0">
      <text>
        <r>
          <rPr>
            <b/>
            <sz val="9"/>
            <rFont val="Segoe UI"/>
            <family val="2"/>
          </rPr>
          <t>97,70m² calçada x 0,07h</t>
        </r>
      </text>
    </comment>
    <comment ref="E62" authorId="0">
      <text>
        <r>
          <rPr>
            <sz val="9"/>
            <rFont val="Segoe UI"/>
            <family val="2"/>
          </rPr>
          <t>0,60 x 1,50(media profundidade)
= 0,60m x 62m 
=55,80m³</t>
        </r>
      </text>
    </comment>
    <comment ref="E63" authorId="0">
      <text>
        <r>
          <rPr>
            <sz val="9"/>
            <rFont val="Segoe UI"/>
            <family val="2"/>
          </rPr>
          <t>0,60 x 62m
= 37,20 x 0,03
=1,12m³</t>
        </r>
      </text>
    </comment>
    <comment ref="E67" authorId="0">
      <text>
        <r>
          <rPr>
            <b/>
            <sz val="9"/>
            <rFont val="Segoe UI"/>
            <family val="2"/>
          </rPr>
          <t>2m (profundidade) x 5 un</t>
        </r>
      </text>
    </comment>
    <comment ref="E69" authorId="0">
      <text>
        <r>
          <rPr>
            <b/>
            <sz val="9"/>
            <rFont val="Segoe UI"/>
            <family val="2"/>
          </rPr>
          <t xml:space="preserve">2,50m x 2 </t>
        </r>
      </text>
    </comment>
    <comment ref="E70" authorId="0">
      <text>
        <r>
          <rPr>
            <b/>
            <sz val="9"/>
            <rFont val="Segoe UI"/>
            <family val="2"/>
          </rPr>
          <t>2,50 x 2
= 5 m² x 0,07 espessura
=0,35m³</t>
        </r>
      </text>
    </comment>
    <comment ref="E76" authorId="0">
      <text>
        <r>
          <rPr>
            <sz val="9"/>
            <rFont val="Segoe UI"/>
            <family val="2"/>
          </rPr>
          <t>97,70m² calçada x 0,03h</t>
        </r>
      </text>
    </comment>
    <comment ref="E77" authorId="0">
      <text>
        <r>
          <rPr>
            <sz val="9"/>
            <rFont val="Segoe UI"/>
            <family val="2"/>
          </rPr>
          <t xml:space="preserve">2,18kg/m²
</t>
        </r>
      </text>
    </comment>
    <comment ref="E78" authorId="0">
      <text>
        <r>
          <rPr>
            <b/>
            <sz val="9"/>
            <rFont val="Segoe UI"/>
            <family val="2"/>
          </rPr>
          <t>97,70m² calçada x 0,07h</t>
        </r>
      </text>
    </comment>
    <comment ref="E81" authorId="0">
      <text>
        <r>
          <rPr>
            <b/>
            <sz val="9"/>
            <rFont val="Segoe UI"/>
            <family val="2"/>
          </rPr>
          <t>739,30m² x 0,25h</t>
        </r>
      </text>
    </comment>
    <comment ref="E92" authorId="0">
      <text>
        <r>
          <rPr>
            <b/>
            <sz val="9"/>
            <rFont val="Segoe UI"/>
            <family val="2"/>
          </rPr>
          <t>m² x1,50h</t>
        </r>
      </text>
    </comment>
    <comment ref="E93" authorId="0">
      <text>
        <r>
          <rPr>
            <b/>
            <sz val="9"/>
            <rFont val="Segoe UI"/>
            <family val="2"/>
          </rPr>
          <t>m² x1,50h</t>
        </r>
      </text>
    </comment>
    <comment ref="E95" authorId="0">
      <text>
        <r>
          <rPr>
            <sz val="9"/>
            <rFont val="Segoe UI"/>
            <family val="2"/>
          </rPr>
          <t>8 estacas -WC
2 estacas -Parede Externa</t>
        </r>
        <r>
          <rPr>
            <b/>
            <sz val="9"/>
            <rFont val="Segoe UI"/>
            <family val="2"/>
          </rPr>
          <t xml:space="preserve">
10 estacas de 4 m</t>
        </r>
      </text>
    </comment>
    <comment ref="E96" authorId="0">
      <text>
        <r>
          <rPr>
            <i/>
            <u val="single"/>
            <sz val="9"/>
            <rFont val="Segoe UI"/>
            <family val="2"/>
          </rPr>
          <t>Perfil vala 20x33</t>
        </r>
        <r>
          <rPr>
            <sz val="9"/>
            <rFont val="Segoe UI"/>
            <family val="2"/>
          </rPr>
          <t xml:space="preserve">
20,35m (WC) + 3,65m(parede externa)
= </t>
        </r>
        <r>
          <rPr>
            <b/>
            <u val="single"/>
            <sz val="9"/>
            <rFont val="Segoe UI"/>
            <family val="2"/>
          </rPr>
          <t xml:space="preserve">24,00m </t>
        </r>
        <r>
          <rPr>
            <sz val="9"/>
            <rFont val="Segoe UI"/>
            <family val="2"/>
          </rPr>
          <t xml:space="preserve">x 0,066m² (perfil)
</t>
        </r>
        <r>
          <rPr>
            <b/>
            <sz val="9"/>
            <rFont val="Segoe UI"/>
            <family val="2"/>
          </rPr>
          <t>= 1,58m³</t>
        </r>
        <r>
          <rPr>
            <sz val="9"/>
            <rFont val="Segoe UI"/>
            <family val="2"/>
          </rPr>
          <t xml:space="preserve">
</t>
        </r>
      </text>
    </comment>
    <comment ref="E97" authorId="0">
      <text>
        <r>
          <rPr>
            <i/>
            <u val="single"/>
            <sz val="9"/>
            <rFont val="Segoe UI"/>
            <family val="2"/>
          </rPr>
          <t>lasto 0,20x0,03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 xml:space="preserve">= 24,00m </t>
        </r>
        <r>
          <rPr>
            <sz val="9"/>
            <rFont val="Segoe UI"/>
            <family val="2"/>
          </rPr>
          <t xml:space="preserve">x 0,006m² (perfil lastro)
</t>
        </r>
        <r>
          <rPr>
            <b/>
            <sz val="9"/>
            <rFont val="Segoe UI"/>
            <family val="2"/>
          </rPr>
          <t>= 0,14m³</t>
        </r>
        <r>
          <rPr>
            <sz val="9"/>
            <rFont val="Segoe UI"/>
            <family val="2"/>
          </rPr>
          <t xml:space="preserve">
</t>
        </r>
      </text>
    </comment>
    <comment ref="E98" authorId="0">
      <text>
        <r>
          <rPr>
            <i/>
            <u val="single"/>
            <sz val="9"/>
            <rFont val="Segoe UI"/>
            <family val="2"/>
          </rPr>
          <t>Perfil Baldrame 20x30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 xml:space="preserve">= 24,00m </t>
        </r>
        <r>
          <rPr>
            <sz val="9"/>
            <rFont val="Segoe UI"/>
            <family val="2"/>
          </rPr>
          <t xml:space="preserve">x 0,06m² (perfil)
</t>
        </r>
        <r>
          <rPr>
            <b/>
            <sz val="9"/>
            <rFont val="Segoe UI"/>
            <family val="2"/>
          </rPr>
          <t>= 1,44m³</t>
        </r>
        <r>
          <rPr>
            <sz val="9"/>
            <rFont val="Segoe UI"/>
            <family val="2"/>
          </rPr>
          <t xml:space="preserve">
</t>
        </r>
      </text>
    </comment>
    <comment ref="E100" authorId="0">
      <text>
        <r>
          <rPr>
            <sz val="9"/>
            <rFont val="Segoe UI"/>
            <family val="2"/>
          </rPr>
          <t>CONCRETO X 80</t>
        </r>
      </text>
    </comment>
    <comment ref="E101" authorId="0">
      <text>
        <r>
          <rPr>
            <u val="single"/>
            <sz val="9"/>
            <rFont val="Segoe UI"/>
            <family val="2"/>
          </rPr>
          <t>Perfil embasamento 0,20x0,40: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 xml:space="preserve">= 24,00m </t>
        </r>
        <r>
          <rPr>
            <sz val="9"/>
            <rFont val="Segoe UI"/>
            <family val="2"/>
          </rPr>
          <t xml:space="preserve">x 0,08m² (perfil)
</t>
        </r>
        <r>
          <rPr>
            <b/>
            <sz val="9"/>
            <rFont val="Segoe UI"/>
            <family val="2"/>
          </rPr>
          <t>= 1,92m³</t>
        </r>
        <r>
          <rPr>
            <sz val="9"/>
            <rFont val="Segoe UI"/>
            <family val="2"/>
          </rPr>
          <t xml:space="preserve">
</t>
        </r>
      </text>
    </comment>
    <comment ref="E102" authorId="0">
      <text>
        <r>
          <rPr>
            <i/>
            <u val="single"/>
            <sz val="9"/>
            <rFont val="Segoe UI"/>
            <family val="2"/>
          </rPr>
          <t>Perfil Baldrame + embasamento 20+70+70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 xml:space="preserve">= 24m </t>
        </r>
        <r>
          <rPr>
            <sz val="9"/>
            <rFont val="Segoe UI"/>
            <family val="2"/>
          </rPr>
          <t xml:space="preserve">x 1,60m (perfil)
</t>
        </r>
        <r>
          <rPr>
            <b/>
            <sz val="9"/>
            <rFont val="Segoe UI"/>
            <family val="2"/>
          </rPr>
          <t>= 38,40m²</t>
        </r>
        <r>
          <rPr>
            <sz val="9"/>
            <rFont val="Segoe UI"/>
            <family val="2"/>
          </rPr>
          <t xml:space="preserve">
</t>
        </r>
      </text>
    </comment>
    <comment ref="E104" authorId="0">
      <text>
        <r>
          <rPr>
            <b/>
            <i/>
            <u val="single"/>
            <sz val="9"/>
            <rFont val="Segoe UI"/>
            <family val="2"/>
          </rPr>
          <t>PILARES= 49,20m²</t>
        </r>
        <r>
          <rPr>
            <b/>
            <i/>
            <sz val="9"/>
            <rFont val="Segoe UI"/>
            <family val="2"/>
          </rPr>
          <t xml:space="preserve">
WC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8 pilares x 3,00h 
= 24m x 0,6m (pilar 0,15x0,15)
</t>
        </r>
        <r>
          <rPr>
            <u val="single"/>
            <sz val="9"/>
            <rFont val="Segoe UI"/>
            <family val="2"/>
          </rPr>
          <t xml:space="preserve">= 14,40m²
</t>
        </r>
        <r>
          <rPr>
            <b/>
            <i/>
            <sz val="9"/>
            <rFont val="Segoe UI"/>
            <family val="2"/>
          </rPr>
          <t xml:space="preserve">Platibanda
</t>
        </r>
        <r>
          <rPr>
            <sz val="9"/>
            <rFont val="Segoe UI"/>
            <family val="2"/>
          </rPr>
          <t xml:space="preserve">6 pilares x 1,00h
= 6,00m x 0,60m (pilar 0,15x0,15)
</t>
        </r>
        <r>
          <rPr>
            <u val="single"/>
            <sz val="9"/>
            <rFont val="Segoe UI"/>
            <family val="2"/>
          </rPr>
          <t xml:space="preserve">= 3,60m²
</t>
        </r>
        <r>
          <rPr>
            <b/>
            <i/>
            <sz val="9"/>
            <rFont val="Segoe UI"/>
            <family val="2"/>
          </rPr>
          <t>Parede externa</t>
        </r>
        <r>
          <rPr>
            <u val="single"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2 pilares x 2,10h
= 4,20mx 0,60m (pilar 0,15x0,15)
</t>
        </r>
        <r>
          <rPr>
            <u val="single"/>
            <sz val="9"/>
            <rFont val="Segoe UI"/>
            <family val="2"/>
          </rPr>
          <t xml:space="preserve">= 2,52m²
</t>
        </r>
        <r>
          <rPr>
            <b/>
            <u val="single"/>
            <sz val="9"/>
            <rFont val="Segoe UI"/>
            <family val="2"/>
          </rPr>
          <t>TOTAL = 20,52m²/ 2 ULTILIZAÇÃOES</t>
        </r>
        <r>
          <rPr>
            <u val="single"/>
            <sz val="9"/>
            <rFont val="Segoe UI"/>
            <family val="2"/>
          </rPr>
          <t xml:space="preserve">
</t>
        </r>
      </text>
    </comment>
    <comment ref="E105" authorId="0">
      <text>
        <r>
          <rPr>
            <b/>
            <i/>
            <u val="single"/>
            <sz val="9"/>
            <rFont val="Segoe UI"/>
            <family val="2"/>
          </rPr>
          <t>PILARES= 1,84m³</t>
        </r>
        <r>
          <rPr>
            <b/>
            <i/>
            <sz val="9"/>
            <rFont val="Segoe UI"/>
            <family val="2"/>
          </rPr>
          <t xml:space="preserve">
WC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8 pilares x 3,00h 
= 24m x 0,0225m² (pilar 0,15x0,15)
</t>
        </r>
        <r>
          <rPr>
            <u val="single"/>
            <sz val="9"/>
            <rFont val="Segoe UI"/>
            <family val="2"/>
          </rPr>
          <t xml:space="preserve">= 0,54m³
</t>
        </r>
        <r>
          <rPr>
            <b/>
            <i/>
            <sz val="9"/>
            <rFont val="Segoe UI"/>
            <family val="2"/>
          </rPr>
          <t xml:space="preserve">Platibanda
</t>
        </r>
        <r>
          <rPr>
            <i/>
            <sz val="9"/>
            <rFont val="Segoe UI"/>
            <family val="2"/>
          </rPr>
          <t>6</t>
        </r>
        <r>
          <rPr>
            <sz val="9"/>
            <rFont val="Segoe UI"/>
            <family val="2"/>
          </rPr>
          <t xml:space="preserve"> pilares x 1,00h
= 6,00m x 0,0225m² (pilar 0,15x0,15)
</t>
        </r>
        <r>
          <rPr>
            <u val="single"/>
            <sz val="9"/>
            <rFont val="Segoe UI"/>
            <family val="2"/>
          </rPr>
          <t xml:space="preserve">= 0,13m³
</t>
        </r>
        <r>
          <rPr>
            <b/>
            <sz val="9"/>
            <rFont val="Segoe UI"/>
            <family val="2"/>
          </rPr>
          <t xml:space="preserve">
Parede externa</t>
        </r>
        <r>
          <rPr>
            <u val="single"/>
            <sz val="9"/>
            <rFont val="Segoe UI"/>
            <family val="2"/>
          </rPr>
          <t xml:space="preserve">
2</t>
        </r>
        <r>
          <rPr>
            <sz val="9"/>
            <rFont val="Segoe UI"/>
            <family val="2"/>
          </rPr>
          <t xml:space="preserve"> pilares x 2,10h
= 4,20mx 0,0225m² (pilar 0,15x0,15)
</t>
        </r>
        <r>
          <rPr>
            <u val="single"/>
            <sz val="9"/>
            <rFont val="Segoe UI"/>
            <family val="2"/>
          </rPr>
          <t xml:space="preserve">= 0,09m²
</t>
        </r>
        <r>
          <rPr>
            <b/>
            <u val="single"/>
            <sz val="9"/>
            <rFont val="Segoe UI"/>
            <family val="2"/>
          </rPr>
          <t>TOTAL = 0,67m³</t>
        </r>
        <r>
          <rPr>
            <u val="single"/>
            <sz val="9"/>
            <rFont val="Segoe UI"/>
            <family val="2"/>
          </rPr>
          <t xml:space="preserve">
</t>
        </r>
      </text>
    </comment>
    <comment ref="E107" authorId="0">
      <text>
        <r>
          <rPr>
            <sz val="9"/>
            <rFont val="Segoe UI"/>
            <family val="2"/>
          </rPr>
          <t>CONCRETO X 100</t>
        </r>
      </text>
    </comment>
    <comment ref="E108" authorId="0">
      <text>
        <r>
          <rPr>
            <i/>
            <u val="single"/>
            <sz val="9"/>
            <rFont val="Segoe UI"/>
            <family val="2"/>
          </rPr>
          <t>WC</t>
        </r>
        <r>
          <rPr>
            <sz val="9"/>
            <rFont val="Segoe UI"/>
            <family val="2"/>
          </rPr>
          <t xml:space="preserve">
20,35m x 2,40h (3,00h - viga - 3 cintas)
</t>
        </r>
        <r>
          <rPr>
            <b/>
            <i/>
            <sz val="9"/>
            <rFont val="Segoe UI"/>
            <family val="2"/>
          </rPr>
          <t xml:space="preserve"> = 48,84m²</t>
        </r>
        <r>
          <rPr>
            <sz val="9"/>
            <rFont val="Segoe UI"/>
            <family val="2"/>
          </rPr>
          <t xml:space="preserve">
</t>
        </r>
        <r>
          <rPr>
            <u val="single"/>
            <sz val="9"/>
            <rFont val="Segoe UI"/>
            <family val="2"/>
          </rPr>
          <t>Platibanda:</t>
        </r>
        <r>
          <rPr>
            <sz val="9"/>
            <rFont val="Segoe UI"/>
            <family val="2"/>
          </rPr>
          <t xml:space="preserve">
10,85m x 0,80h (1,00h - 1 cinta)
</t>
        </r>
        <r>
          <rPr>
            <b/>
            <i/>
            <sz val="9"/>
            <rFont val="Segoe UI"/>
            <family val="2"/>
          </rPr>
          <t>= 8,68m²</t>
        </r>
        <r>
          <rPr>
            <sz val="9"/>
            <rFont val="Segoe UI"/>
            <family val="2"/>
          </rPr>
          <t xml:space="preserve">
</t>
        </r>
        <r>
          <rPr>
            <u val="single"/>
            <sz val="9"/>
            <rFont val="Segoe UI"/>
            <family val="2"/>
          </rPr>
          <t>Parede Externa:</t>
        </r>
        <r>
          <rPr>
            <sz val="9"/>
            <rFont val="Segoe UI"/>
            <family val="2"/>
          </rPr>
          <t xml:space="preserve">
3,65 x 1,90h (2,10h - 1 cinta)
</t>
        </r>
        <r>
          <rPr>
            <b/>
            <i/>
            <sz val="9"/>
            <rFont val="Segoe UI"/>
            <family val="2"/>
          </rPr>
          <t>6,94m²</t>
        </r>
      </text>
    </comment>
    <comment ref="E109" authorId="0">
      <text>
        <r>
          <rPr>
            <i/>
            <u val="single"/>
            <sz val="9"/>
            <rFont val="Segoe UI"/>
            <family val="2"/>
          </rPr>
          <t>WC:</t>
        </r>
        <r>
          <rPr>
            <sz val="9"/>
            <rFont val="Segoe UI"/>
            <family val="2"/>
          </rPr>
          <t xml:space="preserve">
20,35m x  3 cintas
</t>
        </r>
        <r>
          <rPr>
            <b/>
            <i/>
            <sz val="9"/>
            <rFont val="Segoe UI"/>
            <family val="2"/>
          </rPr>
          <t xml:space="preserve"> = 40,70m</t>
        </r>
        <r>
          <rPr>
            <sz val="9"/>
            <rFont val="Segoe UI"/>
            <family val="2"/>
          </rPr>
          <t xml:space="preserve">
</t>
        </r>
        <r>
          <rPr>
            <u val="single"/>
            <sz val="9"/>
            <rFont val="Segoe UI"/>
            <family val="2"/>
          </rPr>
          <t>Platibanda:</t>
        </r>
        <r>
          <rPr>
            <sz val="9"/>
            <rFont val="Segoe UI"/>
            <family val="2"/>
          </rPr>
          <t xml:space="preserve">
10,80m x 1 cinta
</t>
        </r>
        <r>
          <rPr>
            <b/>
            <i/>
            <sz val="9"/>
            <rFont val="Segoe UI"/>
            <family val="2"/>
          </rPr>
          <t>= 10,85m</t>
        </r>
        <r>
          <rPr>
            <sz val="9"/>
            <rFont val="Segoe UI"/>
            <family val="2"/>
          </rPr>
          <t xml:space="preserve">
Parede Externa:
3,50m x 1cinta
</t>
        </r>
        <r>
          <rPr>
            <b/>
            <i/>
            <sz val="9"/>
            <rFont val="Segoe UI"/>
            <family val="2"/>
          </rPr>
          <t>= 3,50m</t>
        </r>
        <r>
          <rPr>
            <sz val="9"/>
            <rFont val="Segoe UI"/>
            <family val="2"/>
          </rPr>
          <t xml:space="preserve">
</t>
        </r>
      </text>
    </comment>
    <comment ref="E110" authorId="0">
      <text>
        <r>
          <rPr>
            <sz val="9"/>
            <rFont val="Segoe UI"/>
            <family val="2"/>
          </rPr>
          <t xml:space="preserve">11,13m² x 0,03h
</t>
        </r>
      </text>
    </comment>
    <comment ref="E112" authorId="0">
      <text>
        <r>
          <rPr>
            <b/>
            <sz val="9"/>
            <rFont val="Segoe UI"/>
            <family val="2"/>
          </rPr>
          <t xml:space="preserve">11,13m² </t>
        </r>
        <r>
          <rPr>
            <b/>
            <sz val="9"/>
            <rFont val="Segoe UI"/>
            <family val="2"/>
          </rPr>
          <t>x 2,18kg/m²</t>
        </r>
        <r>
          <rPr>
            <sz val="9"/>
            <rFont val="Segoe UI"/>
            <family val="2"/>
          </rPr>
          <t xml:space="preserve">
</t>
        </r>
      </text>
    </comment>
    <comment ref="E113" authorId="0">
      <text>
        <r>
          <rPr>
            <sz val="9"/>
            <rFont val="Segoe UI"/>
            <family val="2"/>
          </rPr>
          <t xml:space="preserve">11,13m² x 0,07h
</t>
        </r>
      </text>
    </comment>
    <comment ref="E116" authorId="0">
      <text>
        <r>
          <rPr>
            <b/>
            <sz val="9"/>
            <rFont val="Segoe UI"/>
            <family val="2"/>
          </rPr>
          <t>m² cobertura X 7</t>
        </r>
      </text>
    </comment>
    <comment ref="E117" authorId="0">
      <text>
        <r>
          <rPr>
            <sz val="9"/>
            <rFont val="Segoe UI"/>
            <family val="2"/>
          </rPr>
          <t>4,70m x 6,40m</t>
        </r>
      </text>
    </comment>
    <comment ref="E118" authorId="0">
      <text>
        <r>
          <rPr>
            <sz val="9"/>
            <rFont val="Segoe UI"/>
            <family val="2"/>
          </rPr>
          <t xml:space="preserve">4,95m (parede externa) rufo de topo
</t>
        </r>
      </text>
    </comment>
    <comment ref="E120" authorId="0">
      <text>
        <r>
          <rPr>
            <b/>
            <sz val="9"/>
            <rFont val="Segoe UI"/>
            <family val="2"/>
          </rPr>
          <t>2 portas de 0,90x2,10</t>
        </r>
        <r>
          <rPr>
            <sz val="9"/>
            <rFont val="Segoe UI"/>
            <family val="2"/>
          </rPr>
          <t xml:space="preserve">
</t>
        </r>
      </text>
    </comment>
    <comment ref="E121" authorId="0">
      <text>
        <r>
          <rPr>
            <sz val="9"/>
            <rFont val="Segoe UI"/>
            <family val="2"/>
          </rPr>
          <t xml:space="preserve">P2 - 2,10M²
J2 - 2,00M²
</t>
        </r>
      </text>
    </comment>
    <comment ref="E122" authorId="0">
      <text>
        <r>
          <rPr>
            <b/>
            <sz val="9"/>
            <rFont val="Segoe UI"/>
            <family val="2"/>
          </rPr>
          <t>J1</t>
        </r>
      </text>
    </comment>
    <comment ref="E128" authorId="0">
      <text>
        <r>
          <rPr>
            <b/>
            <sz val="9"/>
            <rFont val="Segoe UI"/>
            <family val="2"/>
          </rPr>
          <t>PISO + SOLEIRA</t>
        </r>
      </text>
    </comment>
    <comment ref="E129" authorId="0">
      <text>
        <r>
          <rPr>
            <i/>
            <u val="single"/>
            <sz val="9"/>
            <rFont val="Segoe UI"/>
            <family val="2"/>
          </rPr>
          <t>Alvenaria x 2</t>
        </r>
      </text>
    </comment>
    <comment ref="E130" authorId="0">
      <text>
        <r>
          <rPr>
            <i/>
            <u val="single"/>
            <sz val="9"/>
            <rFont val="Segoe UI"/>
            <family val="2"/>
          </rPr>
          <t>Alvenaria x 2</t>
        </r>
      </text>
    </comment>
    <comment ref="E131" authorId="0">
      <text>
        <r>
          <rPr>
            <i/>
            <u val="single"/>
            <sz val="9"/>
            <rFont val="Segoe UI"/>
            <family val="2"/>
          </rPr>
          <t>Alvenaria x 2</t>
        </r>
      </text>
    </comment>
    <comment ref="E133" authorId="0">
      <text>
        <r>
          <rPr>
            <b/>
            <u val="single"/>
            <sz val="9"/>
            <rFont val="Segoe UI"/>
            <family val="2"/>
          </rPr>
          <t>INTERNO = 51,53m²</t>
        </r>
        <r>
          <rPr>
            <u val="single"/>
            <sz val="9"/>
            <rFont val="Segoe UI"/>
            <family val="2"/>
          </rPr>
          <t xml:space="preserve">
WCs:</t>
        </r>
        <r>
          <rPr>
            <sz val="9"/>
            <rFont val="Segoe UI"/>
            <family val="2"/>
          </rPr>
          <t xml:space="preserve">
11,40m (descontando portas) x 1,80h
</t>
        </r>
        <r>
          <rPr>
            <b/>
            <sz val="9"/>
            <rFont val="Segoe UI"/>
            <family val="2"/>
          </rPr>
          <t>= 20,52m²</t>
        </r>
        <r>
          <rPr>
            <sz val="9"/>
            <rFont val="Segoe UI"/>
            <family val="2"/>
          </rPr>
          <t xml:space="preserve">
</t>
        </r>
        <r>
          <rPr>
            <u val="single"/>
            <sz val="9"/>
            <rFont val="Segoe UI"/>
            <family val="2"/>
          </rPr>
          <t>Quiosque:</t>
        </r>
        <r>
          <rPr>
            <sz val="9"/>
            <rFont val="Segoe UI"/>
            <family val="2"/>
          </rPr>
          <t xml:space="preserve">
9,10m (descontando portas) x 1,10h
</t>
        </r>
        <r>
          <rPr>
            <b/>
            <sz val="9"/>
            <rFont val="Segoe UI"/>
            <family val="2"/>
          </rPr>
          <t xml:space="preserve">= 10,01m²
</t>
        </r>
        <r>
          <rPr>
            <b/>
            <u val="single"/>
            <sz val="9"/>
            <rFont val="Segoe UI"/>
            <family val="2"/>
          </rPr>
          <t>EXTERNO = 36,42m²</t>
        </r>
        <r>
          <rPr>
            <b/>
            <sz val="9"/>
            <rFont val="Segoe UI"/>
            <family val="2"/>
          </rPr>
          <t xml:space="preserve">
</t>
        </r>
        <r>
          <rPr>
            <u val="single"/>
            <sz val="9"/>
            <rFont val="Segoe UI"/>
            <family val="2"/>
          </rPr>
          <t>Parede externa:</t>
        </r>
        <r>
          <rPr>
            <sz val="9"/>
            <rFont val="Segoe UI"/>
            <family val="2"/>
          </rPr>
          <t xml:space="preserve">
7,55m x 2,10h
</t>
        </r>
        <r>
          <rPr>
            <b/>
            <sz val="9"/>
            <rFont val="Segoe UI"/>
            <family val="2"/>
          </rPr>
          <t>= 15,85m²</t>
        </r>
        <r>
          <rPr>
            <sz val="9"/>
            <rFont val="Segoe UI"/>
            <family val="2"/>
          </rPr>
          <t xml:space="preserve">
</t>
        </r>
        <r>
          <rPr>
            <u val="single"/>
            <sz val="9"/>
            <rFont val="Segoe UI"/>
            <family val="2"/>
          </rPr>
          <t>Wc:</t>
        </r>
        <r>
          <rPr>
            <sz val="9"/>
            <rFont val="Segoe UI"/>
            <family val="2"/>
          </rPr>
          <t xml:space="preserve">
12,20m (descontando portas) x 1,10h
</t>
        </r>
        <r>
          <rPr>
            <b/>
            <sz val="9"/>
            <rFont val="Segoe UI"/>
            <family val="2"/>
          </rPr>
          <t>= 13,42m²</t>
        </r>
      </text>
    </comment>
    <comment ref="E134" authorId="0">
      <text>
        <r>
          <rPr>
            <b/>
            <sz val="9"/>
            <rFont val="Segoe UI"/>
            <family val="2"/>
          </rPr>
          <t>Emboço  - pastilha + forro</t>
        </r>
      </text>
    </comment>
    <comment ref="E135" authorId="0">
      <text>
        <r>
          <rPr>
            <u val="single"/>
            <sz val="9"/>
            <rFont val="Segoe UI"/>
            <family val="2"/>
          </rPr>
          <t xml:space="preserve">P1 + P2 + J2 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= 7,88m² x 3 (indice)
</t>
        </r>
        <r>
          <rPr>
            <b/>
            <sz val="9"/>
            <rFont val="Segoe UI"/>
            <family val="2"/>
          </rPr>
          <t>= 23,64m²</t>
        </r>
        <r>
          <rPr>
            <sz val="9"/>
            <rFont val="Segoe UI"/>
            <family val="2"/>
          </rPr>
          <t xml:space="preserve">
</t>
        </r>
        <r>
          <rPr>
            <u val="single"/>
            <sz val="9"/>
            <rFont val="Segoe UI"/>
            <family val="2"/>
          </rPr>
          <t>J1</t>
        </r>
        <r>
          <rPr>
            <sz val="9"/>
            <rFont val="Segoe UI"/>
            <family val="2"/>
          </rPr>
          <t xml:space="preserve">
= 1,12m² x 2 (indice)
</t>
        </r>
        <r>
          <rPr>
            <b/>
            <sz val="9"/>
            <rFont val="Segoe UI"/>
            <family val="2"/>
          </rPr>
          <t>= 2,24m²</t>
        </r>
      </text>
    </comment>
    <comment ref="E159" authorId="0">
      <text>
        <r>
          <rPr>
            <b/>
            <sz val="9"/>
            <rFont val="Segoe UI"/>
            <family val="0"/>
          </rPr>
          <t>3,14m² (diametro de 2m) x 2,00h
= 6,28m³</t>
        </r>
      </text>
    </comment>
    <comment ref="E186" authorId="0">
      <text>
        <r>
          <rPr>
            <sz val="9"/>
            <rFont val="Segoe UI"/>
            <family val="2"/>
          </rPr>
          <t>39m / 3 + 1 fundo
= 14 estacas
x 1,00m</t>
        </r>
        <r>
          <rPr>
            <b/>
            <sz val="9"/>
            <rFont val="Segoe UI"/>
            <family val="2"/>
          </rPr>
          <t xml:space="preserve">
14m</t>
        </r>
      </text>
    </comment>
    <comment ref="E187" authorId="0">
      <text>
        <r>
          <rPr>
            <i/>
            <u val="single"/>
            <sz val="9"/>
            <rFont val="Segoe UI"/>
            <family val="2"/>
          </rPr>
          <t>Perfil vala 20x33</t>
        </r>
        <r>
          <rPr>
            <sz val="9"/>
            <rFont val="Segoe UI"/>
            <family val="2"/>
          </rPr>
          <t xml:space="preserve">
= </t>
        </r>
        <r>
          <rPr>
            <b/>
            <u val="single"/>
            <sz val="9"/>
            <rFont val="Segoe UI"/>
            <family val="2"/>
          </rPr>
          <t xml:space="preserve">39m </t>
        </r>
        <r>
          <rPr>
            <sz val="9"/>
            <rFont val="Segoe UI"/>
            <family val="2"/>
          </rPr>
          <t xml:space="preserve">x 0,066m² (perfil)
</t>
        </r>
        <r>
          <rPr>
            <b/>
            <sz val="9"/>
            <rFont val="Segoe UI"/>
            <family val="2"/>
          </rPr>
          <t>= 2,57m³</t>
        </r>
        <r>
          <rPr>
            <sz val="9"/>
            <rFont val="Segoe UI"/>
            <family val="2"/>
          </rPr>
          <t xml:space="preserve">
</t>
        </r>
      </text>
    </comment>
    <comment ref="E188" authorId="0">
      <text>
        <r>
          <rPr>
            <i/>
            <u val="single"/>
            <sz val="9"/>
            <rFont val="Segoe UI"/>
            <family val="2"/>
          </rPr>
          <t>lasto 0,20x0,03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 xml:space="preserve">= 39m </t>
        </r>
        <r>
          <rPr>
            <sz val="9"/>
            <rFont val="Segoe UI"/>
            <family val="2"/>
          </rPr>
          <t xml:space="preserve">x 0,006m² (perfil lastro)
</t>
        </r>
        <r>
          <rPr>
            <b/>
            <sz val="9"/>
            <rFont val="Segoe UI"/>
            <family val="2"/>
          </rPr>
          <t>= 0,23m³</t>
        </r>
        <r>
          <rPr>
            <sz val="9"/>
            <rFont val="Segoe UI"/>
            <family val="2"/>
          </rPr>
          <t xml:space="preserve">
</t>
        </r>
      </text>
    </comment>
    <comment ref="E191" authorId="0">
      <text>
        <r>
          <rPr>
            <u val="single"/>
            <sz val="9"/>
            <rFont val="Segoe UI"/>
            <family val="2"/>
          </rPr>
          <t>Perfil embasamento 0,20x0,40: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 xml:space="preserve">=39m </t>
        </r>
        <r>
          <rPr>
            <sz val="9"/>
            <rFont val="Segoe UI"/>
            <family val="2"/>
          </rPr>
          <t xml:space="preserve">x 1,00h (perfil)
</t>
        </r>
        <r>
          <rPr>
            <b/>
            <sz val="9"/>
            <rFont val="Segoe UI"/>
            <family val="2"/>
          </rPr>
          <t>= 39m³</t>
        </r>
        <r>
          <rPr>
            <sz val="9"/>
            <rFont val="Segoe UI"/>
            <family val="2"/>
          </rPr>
          <t xml:space="preserve">
</t>
        </r>
      </text>
    </comment>
    <comment ref="E194" authorId="0">
      <text>
        <r>
          <rPr>
            <i/>
            <u val="single"/>
            <sz val="9"/>
            <rFont val="Segoe UI"/>
            <family val="2"/>
          </rPr>
          <t>Perfil Baldrame + mureta 20+1,20+1,20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 xml:space="preserve">= 2,60m </t>
        </r>
        <r>
          <rPr>
            <sz val="9"/>
            <rFont val="Segoe UI"/>
            <family val="2"/>
          </rPr>
          <t xml:space="preserve">x 39,00m 
</t>
        </r>
        <r>
          <rPr>
            <b/>
            <sz val="9"/>
            <rFont val="Segoe UI"/>
            <family val="2"/>
          </rPr>
          <t>= 101,40m²</t>
        </r>
        <r>
          <rPr>
            <sz val="9"/>
            <rFont val="Segoe UI"/>
            <family val="2"/>
          </rPr>
          <t xml:space="preserve">
</t>
        </r>
      </text>
    </comment>
    <comment ref="E193" authorId="0">
      <text>
        <r>
          <rPr>
            <sz val="9"/>
            <rFont val="Segoe UI"/>
            <family val="2"/>
          </rPr>
          <t>CONCRETO X 80</t>
        </r>
      </text>
    </comment>
    <comment ref="E195" authorId="0">
      <text>
        <r>
          <rPr>
            <i/>
            <u val="single"/>
            <sz val="9"/>
            <rFont val="Segoe UI"/>
            <family val="2"/>
          </rPr>
          <t>Alvenaria x 2</t>
        </r>
      </text>
    </comment>
    <comment ref="E196" authorId="0">
      <text>
        <r>
          <rPr>
            <i/>
            <u val="single"/>
            <sz val="9"/>
            <rFont val="Segoe UI"/>
            <family val="2"/>
          </rPr>
          <t>Alvenaria x 2</t>
        </r>
      </text>
    </comment>
    <comment ref="E192" authorId="0">
      <text>
        <r>
          <rPr>
            <b/>
            <sz val="9"/>
            <rFont val="Segoe UI"/>
            <family val="2"/>
          </rPr>
          <t>Canaleta</t>
        </r>
        <r>
          <rPr>
            <sz val="9"/>
            <rFont val="Segoe UI"/>
            <family val="2"/>
          </rPr>
          <t xml:space="preserve">
0,015m2 x 39m
</t>
        </r>
        <r>
          <rPr>
            <u val="single"/>
            <sz val="9"/>
            <rFont val="Segoe UI"/>
            <family val="2"/>
          </rPr>
          <t xml:space="preserve">= 0,59m³
</t>
        </r>
        <r>
          <rPr>
            <sz val="9"/>
            <rFont val="Segoe UI"/>
            <family val="2"/>
          </rPr>
          <t>+</t>
        </r>
        <r>
          <rPr>
            <u val="single"/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 xml:space="preserve">Pilares
</t>
        </r>
        <r>
          <rPr>
            <sz val="9"/>
            <rFont val="Segoe UI"/>
            <family val="2"/>
          </rPr>
          <t xml:space="preserve">14 x 0,80 (1,00h-1 fiada de canelata) 
= 11,20m x 0,0142m²
</t>
        </r>
        <r>
          <rPr>
            <u val="single"/>
            <sz val="9"/>
            <rFont val="Segoe UI"/>
            <family val="2"/>
          </rPr>
          <t>= 0,16m³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= 0,75m³</t>
        </r>
      </text>
    </comment>
    <comment ref="E198" authorId="0">
      <text>
        <r>
          <rPr>
            <sz val="9"/>
            <rFont val="Segoe UI"/>
            <family val="2"/>
          </rPr>
          <t>39m / 0,50</t>
        </r>
      </text>
    </comment>
    <comment ref="E189" authorId="0">
      <text>
        <r>
          <rPr>
            <i/>
            <u val="single"/>
            <sz val="9"/>
            <rFont val="Segoe UI"/>
            <family val="2"/>
          </rPr>
          <t>Perfil Baldrame 20x30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 xml:space="preserve">= 39,00m </t>
        </r>
        <r>
          <rPr>
            <sz val="9"/>
            <rFont val="Segoe UI"/>
            <family val="2"/>
          </rPr>
          <t xml:space="preserve">x 0,06m² (perfil)
</t>
        </r>
        <r>
          <rPr>
            <b/>
            <sz val="9"/>
            <rFont val="Segoe UI"/>
            <family val="2"/>
          </rPr>
          <t>= 2,34m³</t>
        </r>
        <r>
          <rPr>
            <sz val="9"/>
            <rFont val="Segoe UI"/>
            <family val="2"/>
          </rPr>
          <t xml:space="preserve">
</t>
        </r>
      </text>
    </comment>
    <comment ref="E190" authorId="0">
      <text>
        <r>
          <rPr>
            <sz val="9"/>
            <rFont val="Segoe UI"/>
            <family val="2"/>
          </rPr>
          <t>CONCRETO X 80</t>
        </r>
      </text>
    </comment>
    <comment ref="E185" authorId="0">
      <text>
        <r>
          <rPr>
            <sz val="9"/>
            <rFont val="Segoe UI"/>
            <family val="2"/>
          </rPr>
          <t xml:space="preserve">11,05m (painel)
+ 7,65 (floreira)
</t>
        </r>
        <r>
          <rPr>
            <b/>
            <sz val="9"/>
            <rFont val="Segoe UI"/>
            <family val="2"/>
          </rPr>
          <t>= 18,70m</t>
        </r>
      </text>
    </comment>
    <comment ref="E184" authorId="0">
      <text>
        <r>
          <rPr>
            <sz val="9"/>
            <rFont val="Segoe UI"/>
            <family val="2"/>
          </rPr>
          <t>7,65m x 0,80h
=</t>
        </r>
        <r>
          <rPr>
            <u val="single"/>
            <sz val="9"/>
            <rFont val="Segoe UI"/>
            <family val="2"/>
          </rPr>
          <t>6,12m</t>
        </r>
        <r>
          <rPr>
            <sz val="9"/>
            <rFont val="Segoe UI"/>
            <family val="2"/>
          </rPr>
          <t xml:space="preserve">² (externa)
+
0,40m² + (2,80*0,20h)
= </t>
        </r>
        <r>
          <rPr>
            <u val="single"/>
            <sz val="9"/>
            <rFont val="Segoe UI"/>
            <family val="2"/>
          </rPr>
          <t>0,96m²</t>
        </r>
        <r>
          <rPr>
            <sz val="9"/>
            <rFont val="Segoe UI"/>
            <family val="2"/>
          </rPr>
          <t xml:space="preserve"> (interno bica)
+
5m x 0,10h x 2 floreiras
= </t>
        </r>
        <r>
          <rPr>
            <u val="single"/>
            <sz val="9"/>
            <rFont val="Segoe UI"/>
            <family val="2"/>
          </rPr>
          <t>1,00m²</t>
        </r>
        <r>
          <rPr>
            <sz val="9"/>
            <rFont val="Segoe UI"/>
            <family val="2"/>
          </rPr>
          <t xml:space="preserve"> (interno das floreiras)</t>
        </r>
        <r>
          <rPr>
            <b/>
            <sz val="9"/>
            <rFont val="Segoe UI"/>
            <family val="2"/>
          </rPr>
          <t xml:space="preserve">
= 8,08m²</t>
        </r>
      </text>
    </comment>
  </commentList>
</comments>
</file>

<file path=xl/comments3.xml><?xml version="1.0" encoding="utf-8"?>
<comments xmlns="http://schemas.openxmlformats.org/spreadsheetml/2006/main">
  <authors>
    <author>FERNANDA SIMPLICIO RAMPAZIO</author>
  </authors>
  <commentList>
    <comment ref="E66" authorId="0">
      <text>
        <r>
          <rPr>
            <sz val="9"/>
            <rFont val="Segoe UI"/>
            <family val="2"/>
          </rPr>
          <t>0,60 x 1,50(media profundidade)
= 0,60m x 62m 
=55,80m³</t>
        </r>
      </text>
    </comment>
    <comment ref="E33" authorId="0">
      <text>
        <r>
          <rPr>
            <sz val="9"/>
            <rFont val="Segoe UI"/>
            <family val="2"/>
          </rPr>
          <t>2 brocas x 2m = 
4m x 5paineis = 20m</t>
        </r>
      </text>
    </comment>
    <comment ref="E34" authorId="0">
      <text>
        <r>
          <rPr>
            <sz val="9"/>
            <rFont val="Segoe UI"/>
            <family val="2"/>
          </rPr>
          <t>0,30x0,2 = 0,06m²
x 2,20m = 0,13m³
x 5un = 0,66m³</t>
        </r>
        <r>
          <rPr>
            <b/>
            <sz val="9"/>
            <rFont val="Segoe UI"/>
            <family val="2"/>
          </rPr>
          <t xml:space="preserve">
</t>
        </r>
      </text>
    </comment>
    <comment ref="E35" authorId="0">
      <text>
        <r>
          <rPr>
            <sz val="9"/>
            <rFont val="Segoe UI"/>
            <family val="2"/>
          </rPr>
          <t>0,03x0,2 = 0,006m²
x 2,20m = 0,013m³
x 5un = 0,066m³</t>
        </r>
        <r>
          <rPr>
            <b/>
            <sz val="9"/>
            <rFont val="Segoe UI"/>
            <family val="2"/>
          </rPr>
          <t xml:space="preserve">
</t>
        </r>
      </text>
    </comment>
    <comment ref="E37" authorId="0">
      <text>
        <r>
          <rPr>
            <sz val="9"/>
            <rFont val="Segoe UI"/>
            <family val="2"/>
          </rPr>
          <t xml:space="preserve">concreto x 90
</t>
        </r>
      </text>
    </comment>
    <comment ref="E38" authorId="0">
      <text>
        <r>
          <rPr>
            <sz val="9"/>
            <rFont val="Segoe UI"/>
            <family val="2"/>
          </rPr>
          <t xml:space="preserve">0,15+0,15+2,20+2,20 = 4,70m x 2,20h
= 10,34m² x 5un
= 51,70m³
</t>
        </r>
      </text>
    </comment>
    <comment ref="E14" authorId="0">
      <text>
        <r>
          <rPr>
            <b/>
            <sz val="9"/>
            <rFont val="Segoe UI"/>
            <family val="0"/>
          </rPr>
          <t>m² x 0,50 (para compor possiveis taludes laterais)</t>
        </r>
      </text>
    </comment>
    <comment ref="E28" authorId="0">
      <text>
        <r>
          <rPr>
            <b/>
            <sz val="9"/>
            <rFont val="Segoe UI"/>
            <family val="0"/>
          </rPr>
          <t xml:space="preserve">m² x 1 </t>
        </r>
      </text>
    </comment>
    <comment ref="E39" authorId="0">
      <text>
        <r>
          <rPr>
            <sz val="9"/>
            <rFont val="Segoe UI"/>
            <family val="2"/>
          </rPr>
          <t>0,15 x2,20 = 0,33m²
x 2,20h
= 0,73m³ x 5un
= 3,65m³</t>
        </r>
      </text>
    </comment>
    <comment ref="E41" authorId="0">
      <text>
        <r>
          <rPr>
            <sz val="9"/>
            <rFont val="Segoe UI"/>
            <family val="2"/>
          </rPr>
          <t xml:space="preserve">0,15+0,15+2,20+2,20 = 4,70m x 2,20h
= 10,34m² + 0,33m² (topo)
= 10,67m² x 5un
= 53,35m²
</t>
        </r>
      </text>
    </comment>
    <comment ref="E36" authorId="0">
      <text>
        <r>
          <rPr>
            <sz val="9"/>
            <rFont val="Segoe UI"/>
            <family val="2"/>
          </rPr>
          <t>0,30x0,2 = 0,06m²
x 2,20m = 0,13m³
x 5un = 0,66m³</t>
        </r>
        <r>
          <rPr>
            <b/>
            <sz val="9"/>
            <rFont val="Segoe UI"/>
            <family val="2"/>
          </rPr>
          <t xml:space="preserve">
</t>
        </r>
      </text>
    </comment>
    <comment ref="E40" authorId="0">
      <text>
        <r>
          <rPr>
            <sz val="9"/>
            <rFont val="Segoe UI"/>
            <family val="2"/>
          </rPr>
          <t xml:space="preserve">concreto x 90
</t>
        </r>
      </text>
    </comment>
    <comment ref="E42" authorId="0">
      <text>
        <r>
          <rPr>
            <sz val="9"/>
            <rFont val="Segoe UI"/>
            <family val="2"/>
          </rPr>
          <t>6,50m x 2 lados
= 13,00m x 5 um
= 65,00m</t>
        </r>
      </text>
    </comment>
    <comment ref="E46" authorId="0">
      <text>
        <r>
          <rPr>
            <b/>
            <sz val="9"/>
            <rFont val="Segoe UI"/>
            <family val="2"/>
          </rPr>
          <t>m² x 1,00h</t>
        </r>
      </text>
    </comment>
    <comment ref="E48" authorId="0">
      <text>
        <r>
          <rPr>
            <b/>
            <sz val="9"/>
            <rFont val="Segoe UI"/>
            <family val="2"/>
          </rPr>
          <t>92m x 3m³</t>
        </r>
        <r>
          <rPr>
            <sz val="9"/>
            <rFont val="Segoe UI"/>
            <family val="2"/>
          </rPr>
          <t xml:space="preserve">
</t>
        </r>
      </text>
    </comment>
    <comment ref="E21" authorId="0">
      <text>
        <r>
          <rPr>
            <b/>
            <sz val="9"/>
            <rFont val="Segoe UI"/>
            <family val="0"/>
          </rPr>
          <t>m² x 0,50 (para compor possiveis taludes laterais)</t>
        </r>
      </text>
    </comment>
    <comment ref="E55" authorId="0">
      <text>
        <r>
          <rPr>
            <b/>
            <sz val="9"/>
            <rFont val="Segoe UI"/>
            <family val="2"/>
          </rPr>
          <t>39,10x 2 lados</t>
        </r>
      </text>
    </comment>
    <comment ref="E56" authorId="0">
      <text>
        <r>
          <rPr>
            <b/>
            <sz val="9"/>
            <rFont val="Segoe UI"/>
            <family val="2"/>
          </rPr>
          <t>97,70m² calçada x 0,07h</t>
        </r>
      </text>
    </comment>
    <comment ref="E57" authorId="0">
      <text>
        <r>
          <rPr>
            <sz val="9"/>
            <rFont val="Segoe UI"/>
            <family val="2"/>
          </rPr>
          <t xml:space="preserve">6,84 calçada+3,91 guia
</t>
        </r>
      </text>
    </comment>
    <comment ref="E58" authorId="0">
      <text>
        <r>
          <rPr>
            <sz val="9"/>
            <rFont val="Segoe UI"/>
            <family val="2"/>
          </rPr>
          <t>97,70m² calçada x 0,03h</t>
        </r>
      </text>
    </comment>
    <comment ref="E60" authorId="0">
      <text>
        <r>
          <rPr>
            <b/>
            <sz val="9"/>
            <rFont val="Segoe UI"/>
            <family val="2"/>
          </rPr>
          <t>97,70m² calçada x 0,07h</t>
        </r>
      </text>
    </comment>
    <comment ref="E59" authorId="0">
      <text>
        <r>
          <rPr>
            <sz val="9"/>
            <rFont val="Segoe UI"/>
            <family val="2"/>
          </rPr>
          <t xml:space="preserve">2,18kg/m²
</t>
        </r>
      </text>
    </comment>
    <comment ref="E86" authorId="0">
      <text>
        <r>
          <rPr>
            <b/>
            <sz val="9"/>
            <rFont val="Segoe UI"/>
            <family val="2"/>
          </rPr>
          <t>m² x 0,5h</t>
        </r>
      </text>
    </comment>
    <comment ref="E99" authorId="0">
      <text>
        <r>
          <rPr>
            <sz val="9"/>
            <rFont val="Segoe UI"/>
            <family val="2"/>
          </rPr>
          <t>8 estacas -WC
2 estacas -Parede Externa</t>
        </r>
        <r>
          <rPr>
            <b/>
            <sz val="9"/>
            <rFont val="Segoe UI"/>
            <family val="2"/>
          </rPr>
          <t xml:space="preserve">
10 estacas de 4 m</t>
        </r>
      </text>
    </comment>
    <comment ref="E100" authorId="0">
      <text>
        <r>
          <rPr>
            <i/>
            <u val="single"/>
            <sz val="9"/>
            <rFont val="Segoe UI"/>
            <family val="2"/>
          </rPr>
          <t>Perfil vala 20x33</t>
        </r>
        <r>
          <rPr>
            <sz val="9"/>
            <rFont val="Segoe UI"/>
            <family val="2"/>
          </rPr>
          <t xml:space="preserve">
20,35m (WC) + 3,65m(parede externa)
= </t>
        </r>
        <r>
          <rPr>
            <b/>
            <u val="single"/>
            <sz val="9"/>
            <rFont val="Segoe UI"/>
            <family val="2"/>
          </rPr>
          <t xml:space="preserve">24,00m </t>
        </r>
        <r>
          <rPr>
            <sz val="9"/>
            <rFont val="Segoe UI"/>
            <family val="2"/>
          </rPr>
          <t xml:space="preserve">x 0,066m² (perfil)
</t>
        </r>
        <r>
          <rPr>
            <b/>
            <sz val="9"/>
            <rFont val="Segoe UI"/>
            <family val="2"/>
          </rPr>
          <t>= 1,58m³</t>
        </r>
        <r>
          <rPr>
            <sz val="9"/>
            <rFont val="Segoe UI"/>
            <family val="2"/>
          </rPr>
          <t xml:space="preserve">
</t>
        </r>
      </text>
    </comment>
    <comment ref="E101" authorId="0">
      <text>
        <r>
          <rPr>
            <i/>
            <u val="single"/>
            <sz val="9"/>
            <rFont val="Segoe UI"/>
            <family val="2"/>
          </rPr>
          <t>lasto 0,20x0,03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 xml:space="preserve">= 24,00m </t>
        </r>
        <r>
          <rPr>
            <sz val="9"/>
            <rFont val="Segoe UI"/>
            <family val="2"/>
          </rPr>
          <t xml:space="preserve">x 0,006m² (perfil lastro)
</t>
        </r>
        <r>
          <rPr>
            <b/>
            <sz val="9"/>
            <rFont val="Segoe UI"/>
            <family val="2"/>
          </rPr>
          <t>= 0,14m³</t>
        </r>
        <r>
          <rPr>
            <sz val="9"/>
            <rFont val="Segoe UI"/>
            <family val="2"/>
          </rPr>
          <t xml:space="preserve">
</t>
        </r>
      </text>
    </comment>
    <comment ref="E102" authorId="0">
      <text>
        <r>
          <rPr>
            <i/>
            <u val="single"/>
            <sz val="9"/>
            <rFont val="Segoe UI"/>
            <family val="2"/>
          </rPr>
          <t>Perfil Baldrame 20x30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 xml:space="preserve">= 24,00m </t>
        </r>
        <r>
          <rPr>
            <sz val="9"/>
            <rFont val="Segoe UI"/>
            <family val="2"/>
          </rPr>
          <t xml:space="preserve">x 0,06m² (perfil)
</t>
        </r>
        <r>
          <rPr>
            <b/>
            <sz val="9"/>
            <rFont val="Segoe UI"/>
            <family val="2"/>
          </rPr>
          <t>= 1,44m³</t>
        </r>
        <r>
          <rPr>
            <sz val="9"/>
            <rFont val="Segoe UI"/>
            <family val="2"/>
          </rPr>
          <t xml:space="preserve">
</t>
        </r>
      </text>
    </comment>
    <comment ref="E104" authorId="0">
      <text>
        <r>
          <rPr>
            <sz val="9"/>
            <rFont val="Segoe UI"/>
            <family val="2"/>
          </rPr>
          <t>CONCRETO X 80</t>
        </r>
      </text>
    </comment>
    <comment ref="E105" authorId="0">
      <text>
        <r>
          <rPr>
            <u val="single"/>
            <sz val="9"/>
            <rFont val="Segoe UI"/>
            <family val="2"/>
          </rPr>
          <t>Perfil embasamento 0,20x0,40: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 xml:space="preserve">= 24,00m </t>
        </r>
        <r>
          <rPr>
            <sz val="9"/>
            <rFont val="Segoe UI"/>
            <family val="2"/>
          </rPr>
          <t xml:space="preserve">x 0,08m² (perfil)
</t>
        </r>
        <r>
          <rPr>
            <b/>
            <sz val="9"/>
            <rFont val="Segoe UI"/>
            <family val="2"/>
          </rPr>
          <t>= 1,92m³</t>
        </r>
        <r>
          <rPr>
            <sz val="9"/>
            <rFont val="Segoe UI"/>
            <family val="2"/>
          </rPr>
          <t xml:space="preserve">
</t>
        </r>
      </text>
    </comment>
    <comment ref="E106" authorId="0">
      <text>
        <r>
          <rPr>
            <i/>
            <u val="single"/>
            <sz val="9"/>
            <rFont val="Segoe UI"/>
            <family val="2"/>
          </rPr>
          <t>Perfil Baldrame + embasamento 20+70+70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 xml:space="preserve">= 24m </t>
        </r>
        <r>
          <rPr>
            <sz val="9"/>
            <rFont val="Segoe UI"/>
            <family val="2"/>
          </rPr>
          <t xml:space="preserve">x 1,60m (perfil)
</t>
        </r>
        <r>
          <rPr>
            <b/>
            <sz val="9"/>
            <rFont val="Segoe UI"/>
            <family val="2"/>
          </rPr>
          <t>= 38,40m²</t>
        </r>
        <r>
          <rPr>
            <sz val="9"/>
            <rFont val="Segoe UI"/>
            <family val="2"/>
          </rPr>
          <t xml:space="preserve">
</t>
        </r>
      </text>
    </comment>
    <comment ref="E108" authorId="0">
      <text>
        <r>
          <rPr>
            <b/>
            <i/>
            <u val="single"/>
            <sz val="9"/>
            <rFont val="Segoe UI"/>
            <family val="2"/>
          </rPr>
          <t>PILARES= 49,20m²</t>
        </r>
        <r>
          <rPr>
            <b/>
            <i/>
            <sz val="9"/>
            <rFont val="Segoe UI"/>
            <family val="2"/>
          </rPr>
          <t xml:space="preserve">
WC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8 pilares x 3,00h 
= 24m x 0,6m (pilar 0,15x0,15)
</t>
        </r>
        <r>
          <rPr>
            <u val="single"/>
            <sz val="9"/>
            <rFont val="Segoe UI"/>
            <family val="2"/>
          </rPr>
          <t xml:space="preserve">= 14,40m²
</t>
        </r>
        <r>
          <rPr>
            <b/>
            <i/>
            <sz val="9"/>
            <rFont val="Segoe UI"/>
            <family val="2"/>
          </rPr>
          <t xml:space="preserve">Platibanda
</t>
        </r>
        <r>
          <rPr>
            <sz val="9"/>
            <rFont val="Segoe UI"/>
            <family val="2"/>
          </rPr>
          <t xml:space="preserve">6 pilares x 1,00h
= 6,00m x 0,60m (pilar 0,15x0,15)
</t>
        </r>
        <r>
          <rPr>
            <u val="single"/>
            <sz val="9"/>
            <rFont val="Segoe UI"/>
            <family val="2"/>
          </rPr>
          <t xml:space="preserve">= 3,60m²
</t>
        </r>
        <r>
          <rPr>
            <b/>
            <i/>
            <sz val="9"/>
            <rFont val="Segoe UI"/>
            <family val="2"/>
          </rPr>
          <t>Parede externa</t>
        </r>
        <r>
          <rPr>
            <u val="single"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2 pilares x 2,10h
= 4,20mx 0,60m (pilar 0,15x0,15)
</t>
        </r>
        <r>
          <rPr>
            <u val="single"/>
            <sz val="9"/>
            <rFont val="Segoe UI"/>
            <family val="2"/>
          </rPr>
          <t xml:space="preserve">= 2,52m²
</t>
        </r>
        <r>
          <rPr>
            <b/>
            <u val="single"/>
            <sz val="9"/>
            <rFont val="Segoe UI"/>
            <family val="2"/>
          </rPr>
          <t>TOTAL = 20,52m²/ 2 ULTILIZAÇÃOES</t>
        </r>
        <r>
          <rPr>
            <u val="single"/>
            <sz val="9"/>
            <rFont val="Segoe UI"/>
            <family val="2"/>
          </rPr>
          <t xml:space="preserve">
</t>
        </r>
      </text>
    </comment>
    <comment ref="E109" authorId="0">
      <text>
        <r>
          <rPr>
            <b/>
            <i/>
            <u val="single"/>
            <sz val="9"/>
            <rFont val="Segoe UI"/>
            <family val="2"/>
          </rPr>
          <t>PILARES= 1,84m³</t>
        </r>
        <r>
          <rPr>
            <b/>
            <i/>
            <sz val="9"/>
            <rFont val="Segoe UI"/>
            <family val="2"/>
          </rPr>
          <t xml:space="preserve">
WC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8 pilares x 3,00h 
= 24m x 0,0225m² (pilar 0,15x0,15)
</t>
        </r>
        <r>
          <rPr>
            <u val="single"/>
            <sz val="9"/>
            <rFont val="Segoe UI"/>
            <family val="2"/>
          </rPr>
          <t xml:space="preserve">= 0,54m³
</t>
        </r>
        <r>
          <rPr>
            <b/>
            <i/>
            <sz val="9"/>
            <rFont val="Segoe UI"/>
            <family val="2"/>
          </rPr>
          <t xml:space="preserve">Platibanda
</t>
        </r>
        <r>
          <rPr>
            <i/>
            <sz val="9"/>
            <rFont val="Segoe UI"/>
            <family val="2"/>
          </rPr>
          <t>6</t>
        </r>
        <r>
          <rPr>
            <sz val="9"/>
            <rFont val="Segoe UI"/>
            <family val="2"/>
          </rPr>
          <t xml:space="preserve"> pilares x 1,00h
= 6,00m x 0,0225m² (pilar 0,15x0,15)
</t>
        </r>
        <r>
          <rPr>
            <u val="single"/>
            <sz val="9"/>
            <rFont val="Segoe UI"/>
            <family val="2"/>
          </rPr>
          <t xml:space="preserve">= 0,13m³
</t>
        </r>
        <r>
          <rPr>
            <b/>
            <sz val="9"/>
            <rFont val="Segoe UI"/>
            <family val="2"/>
          </rPr>
          <t xml:space="preserve">
Parede externa</t>
        </r>
        <r>
          <rPr>
            <u val="single"/>
            <sz val="9"/>
            <rFont val="Segoe UI"/>
            <family val="2"/>
          </rPr>
          <t xml:space="preserve">
2</t>
        </r>
        <r>
          <rPr>
            <sz val="9"/>
            <rFont val="Segoe UI"/>
            <family val="2"/>
          </rPr>
          <t xml:space="preserve"> pilares x 2,10h
= 4,20mx 0,0225m² (pilar 0,15x0,15)
</t>
        </r>
        <r>
          <rPr>
            <u val="single"/>
            <sz val="9"/>
            <rFont val="Segoe UI"/>
            <family val="2"/>
          </rPr>
          <t xml:space="preserve">= 0,09m²
</t>
        </r>
        <r>
          <rPr>
            <b/>
            <u val="single"/>
            <sz val="9"/>
            <rFont val="Segoe UI"/>
            <family val="2"/>
          </rPr>
          <t>TOTAL = 0,67m³</t>
        </r>
        <r>
          <rPr>
            <u val="single"/>
            <sz val="9"/>
            <rFont val="Segoe UI"/>
            <family val="2"/>
          </rPr>
          <t xml:space="preserve">
</t>
        </r>
      </text>
    </comment>
    <comment ref="E111" authorId="0">
      <text>
        <r>
          <rPr>
            <sz val="9"/>
            <rFont val="Segoe UI"/>
            <family val="2"/>
          </rPr>
          <t>CONCRETO X 100</t>
        </r>
      </text>
    </comment>
    <comment ref="E112" authorId="0">
      <text>
        <r>
          <rPr>
            <i/>
            <u val="single"/>
            <sz val="9"/>
            <rFont val="Segoe UI"/>
            <family val="2"/>
          </rPr>
          <t>WC</t>
        </r>
        <r>
          <rPr>
            <sz val="9"/>
            <rFont val="Segoe UI"/>
            <family val="2"/>
          </rPr>
          <t xml:space="preserve">
20,35m x 2,40h (3,00h - viga - 3 cintas)
</t>
        </r>
        <r>
          <rPr>
            <b/>
            <i/>
            <sz val="9"/>
            <rFont val="Segoe UI"/>
            <family val="2"/>
          </rPr>
          <t xml:space="preserve"> = 48,84m²</t>
        </r>
        <r>
          <rPr>
            <sz val="9"/>
            <rFont val="Segoe UI"/>
            <family val="2"/>
          </rPr>
          <t xml:space="preserve">
</t>
        </r>
        <r>
          <rPr>
            <u val="single"/>
            <sz val="9"/>
            <rFont val="Segoe UI"/>
            <family val="2"/>
          </rPr>
          <t>Platibanda:</t>
        </r>
        <r>
          <rPr>
            <sz val="9"/>
            <rFont val="Segoe UI"/>
            <family val="2"/>
          </rPr>
          <t xml:space="preserve">
10,85m x 0,80h (1,00h - 1 cinta)
</t>
        </r>
        <r>
          <rPr>
            <b/>
            <i/>
            <sz val="9"/>
            <rFont val="Segoe UI"/>
            <family val="2"/>
          </rPr>
          <t>= 8,68m²</t>
        </r>
        <r>
          <rPr>
            <sz val="9"/>
            <rFont val="Segoe UI"/>
            <family val="2"/>
          </rPr>
          <t xml:space="preserve">
</t>
        </r>
        <r>
          <rPr>
            <u val="single"/>
            <sz val="9"/>
            <rFont val="Segoe UI"/>
            <family val="2"/>
          </rPr>
          <t>Parede Externa:</t>
        </r>
        <r>
          <rPr>
            <sz val="9"/>
            <rFont val="Segoe UI"/>
            <family val="2"/>
          </rPr>
          <t xml:space="preserve">
3,65 x 1,90h (2,10h - 1 cinta)
</t>
        </r>
        <r>
          <rPr>
            <b/>
            <i/>
            <sz val="9"/>
            <rFont val="Segoe UI"/>
            <family val="2"/>
          </rPr>
          <t>6,94m²</t>
        </r>
      </text>
    </comment>
    <comment ref="E113" authorId="0">
      <text>
        <r>
          <rPr>
            <i/>
            <u val="single"/>
            <sz val="9"/>
            <rFont val="Segoe UI"/>
            <family val="2"/>
          </rPr>
          <t>WC:</t>
        </r>
        <r>
          <rPr>
            <sz val="9"/>
            <rFont val="Segoe UI"/>
            <family val="2"/>
          </rPr>
          <t xml:space="preserve">
20,35m x  3 cintas
</t>
        </r>
        <r>
          <rPr>
            <b/>
            <i/>
            <sz val="9"/>
            <rFont val="Segoe UI"/>
            <family val="2"/>
          </rPr>
          <t xml:space="preserve"> = 40,70m</t>
        </r>
        <r>
          <rPr>
            <sz val="9"/>
            <rFont val="Segoe UI"/>
            <family val="2"/>
          </rPr>
          <t xml:space="preserve">
</t>
        </r>
        <r>
          <rPr>
            <u val="single"/>
            <sz val="9"/>
            <rFont val="Segoe UI"/>
            <family val="2"/>
          </rPr>
          <t>Platibanda:</t>
        </r>
        <r>
          <rPr>
            <sz val="9"/>
            <rFont val="Segoe UI"/>
            <family val="2"/>
          </rPr>
          <t xml:space="preserve">
10,80m x 1 cinta
</t>
        </r>
        <r>
          <rPr>
            <b/>
            <i/>
            <sz val="9"/>
            <rFont val="Segoe UI"/>
            <family val="2"/>
          </rPr>
          <t>= 10,85m</t>
        </r>
        <r>
          <rPr>
            <sz val="9"/>
            <rFont val="Segoe UI"/>
            <family val="2"/>
          </rPr>
          <t xml:space="preserve">
Parede Externa:
3,50m x 1cinta
</t>
        </r>
        <r>
          <rPr>
            <b/>
            <i/>
            <sz val="9"/>
            <rFont val="Segoe UI"/>
            <family val="2"/>
          </rPr>
          <t>= 3,50m</t>
        </r>
        <r>
          <rPr>
            <sz val="9"/>
            <rFont val="Segoe UI"/>
            <family val="2"/>
          </rPr>
          <t xml:space="preserve">
</t>
        </r>
      </text>
    </comment>
    <comment ref="E114" authorId="0">
      <text>
        <r>
          <rPr>
            <sz val="9"/>
            <rFont val="Segoe UI"/>
            <family val="2"/>
          </rPr>
          <t xml:space="preserve">11,13m² x 0,03h
</t>
        </r>
      </text>
    </comment>
    <comment ref="E116" authorId="0">
      <text>
        <r>
          <rPr>
            <b/>
            <sz val="9"/>
            <rFont val="Segoe UI"/>
            <family val="2"/>
          </rPr>
          <t xml:space="preserve">11,13m² </t>
        </r>
        <r>
          <rPr>
            <b/>
            <sz val="9"/>
            <rFont val="Segoe UI"/>
            <family val="2"/>
          </rPr>
          <t>x 2,18kg/m²</t>
        </r>
        <r>
          <rPr>
            <sz val="9"/>
            <rFont val="Segoe UI"/>
            <family val="2"/>
          </rPr>
          <t xml:space="preserve">
</t>
        </r>
      </text>
    </comment>
    <comment ref="E117" authorId="0">
      <text>
        <r>
          <rPr>
            <sz val="9"/>
            <rFont val="Segoe UI"/>
            <family val="2"/>
          </rPr>
          <t xml:space="preserve">11,13m² x 0,07h
</t>
        </r>
      </text>
    </comment>
    <comment ref="E120" authorId="0">
      <text>
        <r>
          <rPr>
            <b/>
            <sz val="9"/>
            <rFont val="Segoe UI"/>
            <family val="2"/>
          </rPr>
          <t>m² cobertura X 10</t>
        </r>
      </text>
    </comment>
    <comment ref="E121" authorId="0">
      <text>
        <r>
          <rPr>
            <sz val="9"/>
            <rFont val="Segoe UI"/>
            <family val="2"/>
          </rPr>
          <t>4,70m x 6,40m</t>
        </r>
      </text>
    </comment>
    <comment ref="E122" authorId="0">
      <text>
        <r>
          <rPr>
            <sz val="9"/>
            <rFont val="Segoe UI"/>
            <family val="2"/>
          </rPr>
          <t xml:space="preserve">4,95m (parede externa) rufo de topo
</t>
        </r>
      </text>
    </comment>
    <comment ref="E125" authorId="0">
      <text>
        <r>
          <rPr>
            <sz val="9"/>
            <rFont val="Segoe UI"/>
            <family val="2"/>
          </rPr>
          <t xml:space="preserve">P2 - 2,10M²
J2 - 2,00M²
</t>
        </r>
      </text>
    </comment>
    <comment ref="E126" authorId="0">
      <text>
        <r>
          <rPr>
            <b/>
            <sz val="9"/>
            <rFont val="Segoe UI"/>
            <family val="2"/>
          </rPr>
          <t>J1</t>
        </r>
      </text>
    </comment>
    <comment ref="E132" authorId="0">
      <text>
        <r>
          <rPr>
            <b/>
            <sz val="9"/>
            <rFont val="Segoe UI"/>
            <family val="2"/>
          </rPr>
          <t>PISO + SOLEIRA</t>
        </r>
      </text>
    </comment>
    <comment ref="E133" authorId="0">
      <text>
        <r>
          <rPr>
            <i/>
            <u val="single"/>
            <sz val="9"/>
            <rFont val="Segoe UI"/>
            <family val="2"/>
          </rPr>
          <t>Alvenaria x 2</t>
        </r>
      </text>
    </comment>
    <comment ref="E134" authorId="0">
      <text>
        <r>
          <rPr>
            <i/>
            <u val="single"/>
            <sz val="9"/>
            <rFont val="Segoe UI"/>
            <family val="2"/>
          </rPr>
          <t>Alvenaria x 2</t>
        </r>
      </text>
    </comment>
    <comment ref="E137" authorId="0">
      <text>
        <r>
          <rPr>
            <b/>
            <u val="single"/>
            <sz val="9"/>
            <rFont val="Segoe UI"/>
            <family val="2"/>
          </rPr>
          <t>INTERNO = 51,53m²</t>
        </r>
        <r>
          <rPr>
            <u val="single"/>
            <sz val="9"/>
            <rFont val="Segoe UI"/>
            <family val="2"/>
          </rPr>
          <t xml:space="preserve">
WCs:</t>
        </r>
        <r>
          <rPr>
            <sz val="9"/>
            <rFont val="Segoe UI"/>
            <family val="2"/>
          </rPr>
          <t xml:space="preserve">
11,40m (descontando portas) x 1,80h
</t>
        </r>
        <r>
          <rPr>
            <b/>
            <sz val="9"/>
            <rFont val="Segoe UI"/>
            <family val="2"/>
          </rPr>
          <t>= 20,52m²</t>
        </r>
        <r>
          <rPr>
            <sz val="9"/>
            <rFont val="Segoe UI"/>
            <family val="2"/>
          </rPr>
          <t xml:space="preserve">
</t>
        </r>
        <r>
          <rPr>
            <u val="single"/>
            <sz val="9"/>
            <rFont val="Segoe UI"/>
            <family val="2"/>
          </rPr>
          <t>Quiosque:</t>
        </r>
        <r>
          <rPr>
            <sz val="9"/>
            <rFont val="Segoe UI"/>
            <family val="2"/>
          </rPr>
          <t xml:space="preserve">
9,10m (descontando portas) x 1,10h
</t>
        </r>
        <r>
          <rPr>
            <b/>
            <sz val="9"/>
            <rFont val="Segoe UI"/>
            <family val="2"/>
          </rPr>
          <t xml:space="preserve">= 10,01m²
</t>
        </r>
        <r>
          <rPr>
            <b/>
            <u val="single"/>
            <sz val="9"/>
            <rFont val="Segoe UI"/>
            <family val="2"/>
          </rPr>
          <t>EXTERNO = 36,42m²</t>
        </r>
        <r>
          <rPr>
            <b/>
            <sz val="9"/>
            <rFont val="Segoe UI"/>
            <family val="2"/>
          </rPr>
          <t xml:space="preserve">
</t>
        </r>
        <r>
          <rPr>
            <u val="single"/>
            <sz val="9"/>
            <rFont val="Segoe UI"/>
            <family val="2"/>
          </rPr>
          <t>Parede externa:</t>
        </r>
        <r>
          <rPr>
            <sz val="9"/>
            <rFont val="Segoe UI"/>
            <family val="2"/>
          </rPr>
          <t xml:space="preserve">
7,55m x 2,10h
</t>
        </r>
        <r>
          <rPr>
            <b/>
            <sz val="9"/>
            <rFont val="Segoe UI"/>
            <family val="2"/>
          </rPr>
          <t>= 15,85m²</t>
        </r>
        <r>
          <rPr>
            <sz val="9"/>
            <rFont val="Segoe UI"/>
            <family val="2"/>
          </rPr>
          <t xml:space="preserve">
</t>
        </r>
        <r>
          <rPr>
            <u val="single"/>
            <sz val="9"/>
            <rFont val="Segoe UI"/>
            <family val="2"/>
          </rPr>
          <t>Wc:</t>
        </r>
        <r>
          <rPr>
            <sz val="9"/>
            <rFont val="Segoe UI"/>
            <family val="2"/>
          </rPr>
          <t xml:space="preserve">
12,20m (descontando portas) x 1,10h
</t>
        </r>
        <r>
          <rPr>
            <b/>
            <sz val="9"/>
            <rFont val="Segoe UI"/>
            <family val="2"/>
          </rPr>
          <t>= 13,42m²</t>
        </r>
      </text>
    </comment>
    <comment ref="E138" authorId="0">
      <text>
        <r>
          <rPr>
            <b/>
            <sz val="9"/>
            <rFont val="Segoe UI"/>
            <family val="2"/>
          </rPr>
          <t>Emboço  - pastilha</t>
        </r>
      </text>
    </comment>
    <comment ref="E139" authorId="0">
      <text>
        <r>
          <rPr>
            <u val="single"/>
            <sz val="9"/>
            <rFont val="Segoe UI"/>
            <family val="2"/>
          </rPr>
          <t xml:space="preserve">P1 + P2 + J2 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= 7,88m² x 3 (indice)
</t>
        </r>
        <r>
          <rPr>
            <b/>
            <sz val="9"/>
            <rFont val="Segoe UI"/>
            <family val="2"/>
          </rPr>
          <t>= 23,64m²</t>
        </r>
        <r>
          <rPr>
            <sz val="9"/>
            <rFont val="Segoe UI"/>
            <family val="2"/>
          </rPr>
          <t xml:space="preserve">
</t>
        </r>
        <r>
          <rPr>
            <u val="single"/>
            <sz val="9"/>
            <rFont val="Segoe UI"/>
            <family val="2"/>
          </rPr>
          <t>J1</t>
        </r>
        <r>
          <rPr>
            <sz val="9"/>
            <rFont val="Segoe UI"/>
            <family val="2"/>
          </rPr>
          <t xml:space="preserve">
= 1,12m² x 2 (indice)
</t>
        </r>
        <r>
          <rPr>
            <b/>
            <sz val="9"/>
            <rFont val="Segoe UI"/>
            <family val="2"/>
          </rPr>
          <t>= 2,24m²</t>
        </r>
      </text>
    </comment>
    <comment ref="E96" authorId="0">
      <text>
        <r>
          <rPr>
            <b/>
            <sz val="9"/>
            <rFont val="Segoe UI"/>
            <family val="2"/>
          </rPr>
          <t>m² x1,50h</t>
        </r>
      </text>
    </comment>
    <comment ref="E80" authorId="0">
      <text>
        <r>
          <rPr>
            <sz val="9"/>
            <rFont val="Segoe UI"/>
            <family val="2"/>
          </rPr>
          <t>97,70m² calçada x 0,03h</t>
        </r>
      </text>
    </comment>
    <comment ref="E81" authorId="0">
      <text>
        <r>
          <rPr>
            <sz val="9"/>
            <rFont val="Segoe UI"/>
            <family val="2"/>
          </rPr>
          <t xml:space="preserve">2,18kg/m²
</t>
        </r>
      </text>
    </comment>
    <comment ref="E82" authorId="0">
      <text>
        <r>
          <rPr>
            <b/>
            <sz val="9"/>
            <rFont val="Segoe UI"/>
            <family val="2"/>
          </rPr>
          <t>97,70m² calçada x 0,07h</t>
        </r>
      </text>
    </comment>
    <comment ref="E97" authorId="0">
      <text>
        <r>
          <rPr>
            <b/>
            <sz val="9"/>
            <rFont val="Segoe UI"/>
            <family val="2"/>
          </rPr>
          <t>m² x1,50h</t>
        </r>
      </text>
    </comment>
    <comment ref="E124" authorId="0">
      <text>
        <r>
          <rPr>
            <b/>
            <sz val="9"/>
            <rFont val="Segoe UI"/>
            <family val="2"/>
          </rPr>
          <t>2 portas de 0,90x2,10</t>
        </r>
        <r>
          <rPr>
            <sz val="9"/>
            <rFont val="Segoe UI"/>
            <family val="2"/>
          </rPr>
          <t xml:space="preserve">
</t>
        </r>
      </text>
    </comment>
    <comment ref="E67" authorId="0">
      <text>
        <r>
          <rPr>
            <sz val="9"/>
            <rFont val="Segoe UI"/>
            <family val="2"/>
          </rPr>
          <t>0,60 x 62m
= 37,20 x 0,03
=1,12m³</t>
        </r>
      </text>
    </comment>
    <comment ref="E71" authorId="0">
      <text>
        <r>
          <rPr>
            <b/>
            <sz val="9"/>
            <rFont val="Segoe UI"/>
            <family val="2"/>
          </rPr>
          <t>2m (profundidade) x 5 un</t>
        </r>
      </text>
    </comment>
    <comment ref="E73" authorId="0">
      <text>
        <r>
          <rPr>
            <b/>
            <sz val="9"/>
            <rFont val="Segoe UI"/>
            <family val="2"/>
          </rPr>
          <t xml:space="preserve">2,50m x 2 </t>
        </r>
      </text>
    </comment>
    <comment ref="E74" authorId="0">
      <text>
        <r>
          <rPr>
            <b/>
            <sz val="9"/>
            <rFont val="Segoe UI"/>
            <family val="2"/>
          </rPr>
          <t>2,50 x 2
= 5 m² x 0,07 espessura
=0,35m³</t>
        </r>
      </text>
    </comment>
    <comment ref="E135" authorId="0">
      <text>
        <r>
          <rPr>
            <i/>
            <u val="single"/>
            <sz val="9"/>
            <rFont val="Segoe UI"/>
            <family val="2"/>
          </rPr>
          <t>Alvenaria x 2</t>
        </r>
      </text>
    </comment>
    <comment ref="E161" authorId="0">
      <text>
        <r>
          <rPr>
            <sz val="9"/>
            <rFont val="Segoe UI"/>
            <family val="2"/>
          </rPr>
          <t xml:space="preserve">9m rua + 2,50m da calçaada 
= 11,50m x 2 lados
= 23m
</t>
        </r>
      </text>
    </comment>
    <comment ref="E162" authorId="0">
      <text>
        <r>
          <rPr>
            <sz val="9"/>
            <rFont val="Segoe UI"/>
            <family val="2"/>
          </rPr>
          <t xml:space="preserve">9m rua + 2,50m da calçaada 
= 11,50m x 1m largura
= 11,50m²
</t>
        </r>
      </text>
    </comment>
    <comment ref="E164" authorId="0">
      <text>
        <r>
          <rPr>
            <sz val="9"/>
            <rFont val="Segoe UI"/>
            <family val="2"/>
          </rPr>
          <t>tubo x 1 largura x 1,50 profundidade</t>
        </r>
      </text>
    </comment>
    <comment ref="E165" authorId="0">
      <text>
        <r>
          <rPr>
            <sz val="9"/>
            <rFont val="Segoe UI"/>
            <family val="2"/>
          </rPr>
          <t>tubo x 1 largura x 0,10 espessura</t>
        </r>
      </text>
    </comment>
    <comment ref="E176" authorId="0">
      <text>
        <r>
          <rPr>
            <sz val="9"/>
            <rFont val="Segoe UI"/>
            <family val="2"/>
          </rPr>
          <t>2,50m² calçada x 0,03h</t>
        </r>
      </text>
    </comment>
    <comment ref="E177" authorId="0">
      <text>
        <r>
          <rPr>
            <sz val="9"/>
            <rFont val="Segoe UI"/>
            <family val="2"/>
          </rPr>
          <t>2,50m² calçada x 0,07h
= 0,18m³ + 0,10m³ (sarjeta)</t>
        </r>
      </text>
    </comment>
  </commentList>
</comments>
</file>

<file path=xl/sharedStrings.xml><?xml version="1.0" encoding="utf-8"?>
<sst xmlns="http://schemas.openxmlformats.org/spreadsheetml/2006/main" count="2096" uniqueCount="660">
  <si>
    <t>ITEM</t>
  </si>
  <si>
    <t>QUANT.</t>
  </si>
  <si>
    <t>UNID.</t>
  </si>
  <si>
    <t>PREFEITURA MUNICIPAL DE SANTO ANTONIO DE POSSE - SP</t>
  </si>
  <si>
    <t>PLANILHA ORÇAMENTÁRIA</t>
  </si>
  <si>
    <t>VALOR UNIT.</t>
  </si>
  <si>
    <t>CÓDIGO CPOS</t>
  </si>
  <si>
    <t>TOTAL (R$)</t>
  </si>
  <si>
    <t>_______________________________________________________</t>
  </si>
  <si>
    <t>PREFEITO MUNICIPAL</t>
  </si>
  <si>
    <t>______________________________________________</t>
  </si>
  <si>
    <t>MUNICÍPIO DE SANTO ANTONIO DE POSSE - SP</t>
  </si>
  <si>
    <t>CRONOGRAMA FÍSICO- FINANCEIRO</t>
  </si>
  <si>
    <t>PREFEITURA MUNICIPAL DE SANTO ANTONIO DE POSSE</t>
  </si>
  <si>
    <r>
      <t xml:space="preserve"> CLIENTE:</t>
    </r>
    <r>
      <rPr>
        <sz val="10"/>
        <rFont val="Times New Roman"/>
        <family val="1"/>
      </rPr>
      <t xml:space="preserve"> PREFEITURA MUNICIPAL DE SANTO ANTONIO DE POSSE</t>
    </r>
  </si>
  <si>
    <t>Estado de São Paulo</t>
  </si>
  <si>
    <t>DESCRIÇÃO DAS</t>
  </si>
  <si>
    <t>VALOR</t>
  </si>
  <si>
    <t>PRAZO DE EXECUÇÃO DA OBRA</t>
  </si>
  <si>
    <t>TOTAL</t>
  </si>
  <si>
    <t>ATIVIDADES</t>
  </si>
  <si>
    <t>(R$)</t>
  </si>
  <si>
    <t>SERVIÇOS GERAIS MAT+M.O.</t>
  </si>
  <si>
    <t>1º MÊS</t>
  </si>
  <si>
    <t>2º MÊS</t>
  </si>
  <si>
    <t xml:space="preserve">           TOTAL GERAL COM BDI (R$)</t>
  </si>
  <si>
    <t>SANTO ANTONIO DE POSSE - SP</t>
  </si>
  <si>
    <t>ENGº LEONARDO DA SILVIA GRANZIERA</t>
  </si>
  <si>
    <t>JOÃO LEANDRO LOLLI</t>
  </si>
  <si>
    <t>1.</t>
  </si>
  <si>
    <t>3º MÊS</t>
  </si>
  <si>
    <t>DESCRIÇÃO SERVIÇOS</t>
  </si>
  <si>
    <r>
      <t xml:space="preserve"> LOCAL: </t>
    </r>
    <r>
      <rPr>
        <sz val="10"/>
        <rFont val="Times New Roman"/>
        <family val="1"/>
      </rPr>
      <t>SANTO ANTONIO DE POSSE - SP</t>
    </r>
  </si>
  <si>
    <t>SECRETARIA DE DESENVOLVIMENTO URBANO</t>
  </si>
  <si>
    <t>SERVIÇOS PRELIMINARES</t>
  </si>
  <si>
    <t>02.08.020</t>
  </si>
  <si>
    <t>Placa de identificação para obra</t>
  </si>
  <si>
    <t>m2</t>
  </si>
  <si>
    <t>02.02.150</t>
  </si>
  <si>
    <t>Locação de container tipo depósito - área mínima de 13,80 m²</t>
  </si>
  <si>
    <t>un/mês</t>
  </si>
  <si>
    <t>02.01.180</t>
  </si>
  <si>
    <t>Banheiro químico modelo Standard, com manutenção conforme exigências da CETESB</t>
  </si>
  <si>
    <t>54.01.010</t>
  </si>
  <si>
    <t>m3</t>
  </si>
  <si>
    <t>02.10.060</t>
  </si>
  <si>
    <t>Locação de vias, calçadas, tanques e lagoas</t>
  </si>
  <si>
    <t>DRENAGEM</t>
  </si>
  <si>
    <t>2.</t>
  </si>
  <si>
    <t>m</t>
  </si>
  <si>
    <t>3.</t>
  </si>
  <si>
    <t>06.02.020</t>
  </si>
  <si>
    <t>4.</t>
  </si>
  <si>
    <t xml:space="preserve">Guia (meio fio) em trecho reto, confeccionada em concreto pré-fabricado, dimensões 39x6,5x6,5x19cm, para delimitação de jardins, praças e passeios. </t>
  </si>
  <si>
    <t>EXECUÇÃO DE PAVIMENTO EM PISO INTERTRAVADO, COM BLOCO RETANGULAR COR NATURAL DE 20 X 10 CM, ESPESSURA 8 CM</t>
  </si>
  <si>
    <t>un</t>
  </si>
  <si>
    <t xml:space="preserve">Escavação manual em solo de 1ª e 2ª categoria em vala ou cava até 1,5 m </t>
  </si>
  <si>
    <t>SECRETÁRIO MUNICIPAL</t>
  </si>
  <si>
    <t>1.1</t>
  </si>
  <si>
    <t>4.4</t>
  </si>
  <si>
    <t>1.2</t>
  </si>
  <si>
    <t>1.3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</si>
  <si>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</si>
  <si>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</si>
  <si>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</si>
  <si>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</si>
  <si>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</si>
  <si>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</si>
  <si>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</si>
  <si>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</si>
  <si>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</si>
  <si>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</si>
  <si>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</si>
  <si>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4.5</t>
  </si>
  <si>
    <t>4.6</t>
  </si>
  <si>
    <t>BDI 19,60% (R$)</t>
  </si>
  <si>
    <t>TOTAL GERAL COM BDI 19,60% (R$)</t>
  </si>
  <si>
    <t>m³</t>
  </si>
  <si>
    <t>49.03.020</t>
  </si>
  <si>
    <t>Caixa de inspeção/gordura em alvenaria, 600 x 600 x 600 mm</t>
  </si>
  <si>
    <t xml:space="preserve">Guia (meio fio) em trecho curvo, confeccionada em concreto pré-fabricado, dimensões 39x6,5x6,5x19cm, para delimitação de jardins, praças e passeios. </t>
  </si>
  <si>
    <t>4.7</t>
  </si>
  <si>
    <t>4.8</t>
  </si>
  <si>
    <t>4.9</t>
  </si>
  <si>
    <t>4.10</t>
  </si>
  <si>
    <t>4.11</t>
  </si>
  <si>
    <t>4.12</t>
  </si>
  <si>
    <t>4.13</t>
  </si>
  <si>
    <t>BDI ADOTADO (19,60%)</t>
  </si>
  <si>
    <t>CAMINHO - Intertravado</t>
  </si>
  <si>
    <t>11.18.040</t>
  </si>
  <si>
    <t>17.05.070</t>
  </si>
  <si>
    <t>10.02.020</t>
  </si>
  <si>
    <t>kg</t>
  </si>
  <si>
    <t>07.12.040</t>
  </si>
  <si>
    <t>Corte e aterro mecanizado por compensação, solo de 1ª categoria em campo aberto, sem compactação do aterro</t>
  </si>
  <si>
    <t>12.01.021</t>
  </si>
  <si>
    <t>11.01.130</t>
  </si>
  <si>
    <t>11.16.020</t>
  </si>
  <si>
    <t>10.01.040</t>
  </si>
  <si>
    <t>17.02.020</t>
  </si>
  <si>
    <t xml:space="preserve">Chapisco </t>
  </si>
  <si>
    <t>17.02.120</t>
  </si>
  <si>
    <t>Emboço comum</t>
  </si>
  <si>
    <t>32.17.030</t>
  </si>
  <si>
    <t>Impermeabilização em argamassa polimérica para umidade e água de percolação</t>
  </si>
  <si>
    <t>Lastro de pedra britada e= 3cm - CONTRAPISO</t>
  </si>
  <si>
    <t>Concreto usinado, fck = 25 Mpa - CONTRAPISO</t>
  </si>
  <si>
    <t>5.</t>
  </si>
  <si>
    <t>6.</t>
  </si>
  <si>
    <t>M3</t>
  </si>
  <si>
    <t>M2</t>
  </si>
  <si>
    <t>19.01.022</t>
  </si>
  <si>
    <t>M</t>
  </si>
  <si>
    <t>09.02.040</t>
  </si>
  <si>
    <t>14.10.111</t>
  </si>
  <si>
    <t>Alvenaria de bloco de concreto de vedação de 14 x 19 x 39 cm - classe C</t>
  </si>
  <si>
    <t>11.05.040</t>
  </si>
  <si>
    <t>17.40.150</t>
  </si>
  <si>
    <t>7.</t>
  </si>
  <si>
    <t>7.5</t>
  </si>
  <si>
    <t>7.1</t>
  </si>
  <si>
    <t>4.14</t>
  </si>
  <si>
    <t>4.15</t>
  </si>
  <si>
    <t>4.16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</si>
  <si>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</si>
  <si>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</si>
  <si>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</si>
  <si>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</si>
  <si>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</si>
  <si>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</si>
  <si>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</si>
  <si>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</si>
  <si>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</si>
  <si>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6.1</t>
  </si>
  <si>
    <t>6.2</t>
  </si>
  <si>
    <t>6.3</t>
  </si>
  <si>
    <t>6.4</t>
  </si>
  <si>
    <t>7.2</t>
  </si>
  <si>
    <t>7.3</t>
  </si>
  <si>
    <t>7.4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</si>
  <si>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</si>
  <si>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</si>
  <si>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</si>
  <si>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</si>
  <si>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</si>
  <si>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</si>
  <si>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</si>
  <si>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</si>
  <si>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</si>
  <si>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OBRA: PARQUE GUADALUPE - FASE 2</t>
  </si>
  <si>
    <t>02.09.030</t>
  </si>
  <si>
    <t>Limpeza manual do terreno, inclusive troncos até 5 cm de diâmetro, com caminhão à disposição dentro da obra, até o raio de 1 km</t>
  </si>
  <si>
    <t>07.12.020</t>
  </si>
  <si>
    <t>Compactação de aterro mecanizado mínimo de 95% PN, sem fornecimento de solo em campo aberto</t>
  </si>
  <si>
    <t>2.7</t>
  </si>
  <si>
    <t>1.4</t>
  </si>
  <si>
    <t>2.8</t>
  </si>
  <si>
    <t>PARADAS (Intertravado) e MURAIS</t>
  </si>
  <si>
    <t>EXECUÇÃO DE PAVIMENTO EM PISO INTERTRAVADO, COM BLOCO RETANGULAR COLORIDO DE 20 X 10 CM, ESPESSURA 8 CM</t>
  </si>
  <si>
    <t xml:space="preserve">ESTACIONAMENTO </t>
  </si>
  <si>
    <t>04.40.030</t>
  </si>
  <si>
    <t>Retirada manual de guia pré-moldada, inclusive limpeza e empilhamento</t>
  </si>
  <si>
    <t>03.01.020</t>
  </si>
  <si>
    <t>05.07.040</t>
  </si>
  <si>
    <t>Remoção de entulho separado de obra com caçamba metálica - terra, alvenaria, concreto, argamassa, madeira, papel, plástico ou metal</t>
  </si>
  <si>
    <t>Lastro de pedra britada e= 3cm - CALÇADA</t>
  </si>
  <si>
    <t>Piso com requadro em concreto simples com controle de fck= 20 Mpa (esp 7cm) - CALÇADA</t>
  </si>
  <si>
    <t>01.23.070</t>
  </si>
  <si>
    <t>Demarcação de área com disco de corte diamantado (REBAIXAMENTO DA GUIA)</t>
  </si>
  <si>
    <t>Demolição manual de concreto simples (CALÇADA + REBAIXAMENTO DA GUIA)</t>
  </si>
  <si>
    <t xml:space="preserve">MURO DE GABIÃO, ENCHIMENTO COM PEDRA DE MÃO TIPO RACHÃO, DE GRAVIDADE, COM GAIOLAS DE COMPRIMENTO IGUAL A 5 M, PARA MUROS COM ALTURA MENOR O U IGUAL A 4 M FORNECIMENTO E EXECUÇÃO. </t>
  </si>
  <si>
    <t>46.12.220</t>
  </si>
  <si>
    <t>Meio tubo de concreto, DN= 400mm</t>
  </si>
  <si>
    <t xml:space="preserve">Lastro de pedra britada e= 3cm </t>
  </si>
  <si>
    <t>46.12.260</t>
  </si>
  <si>
    <t>Tubo de concreto (PA-1), DN= 400mm</t>
  </si>
  <si>
    <t>06.11.020</t>
  </si>
  <si>
    <t>Reaterro manual para simples regularização sem compactação</t>
  </si>
  <si>
    <t>Armadura em tela soldada de aço - CALÇADA</t>
  </si>
  <si>
    <t>Forma plana em compensado para estrutura aparente - MURAL</t>
  </si>
  <si>
    <t>Argamassa graute - MURAL</t>
  </si>
  <si>
    <t>Resina acrílica - MURAL</t>
  </si>
  <si>
    <t>29.01.020</t>
  </si>
  <si>
    <t>Broca em concreto armado diâmetro de 20 cm - FUNDAÇÃO MURAL</t>
  </si>
  <si>
    <t>Escavação manual em solo de 1ª e 2ª categoria em vala ou cava até 1,5 m FUNDAÇÃO MURAL</t>
  </si>
  <si>
    <t>11.03.090</t>
  </si>
  <si>
    <t>Lastro de pedra britada e= 3cm -  FUNDAÇÃO MURAL</t>
  </si>
  <si>
    <t>Concreto preparado no local, fck = 20 Mpa FUNDAÇÃO MURAL</t>
  </si>
  <si>
    <t>Armadura em barra de aço CA-50 (A ou B) fyk= 500 Mpa - FUNDAÇÃO MURAL</t>
  </si>
  <si>
    <t>Armadura em barra de aço CA-50 (A ou B) fyk= 500 Mpa - MURAL</t>
  </si>
  <si>
    <t>Cantoneira em alumínio perfil sextavado - - MURAL</t>
  </si>
  <si>
    <t>3.5</t>
  </si>
  <si>
    <t>Aterro mecanizado por compensação, solo de 1ª categoria em campo aberto, sem compactação do aterro</t>
  </si>
  <si>
    <t>24.03.040</t>
  </si>
  <si>
    <t>Guarda-corpo tubular com tela em aço galvanizado, diâmetro de 1 1/2´</t>
  </si>
  <si>
    <t>CAMINHO SECUNDÁRIO - Intertravado</t>
  </si>
  <si>
    <t>PRAÇA (parte baixa) - Intertravado</t>
  </si>
  <si>
    <t>Piso com requadro em concreto simples com controle de fck= 20 Mpa (esp 7cm) - CALÇADA (97,70m²)</t>
  </si>
  <si>
    <t>Regularização e compactação mecanizada de superfície, sem controle do proctor normal - ESTACIONAMENTO</t>
  </si>
  <si>
    <t>Lastro de pedra britada -  (e=10cm) - ESTACIONAMENTO</t>
  </si>
  <si>
    <t>6.5</t>
  </si>
  <si>
    <t>6.6</t>
  </si>
  <si>
    <t>6.7</t>
  </si>
  <si>
    <t>6.8</t>
  </si>
  <si>
    <t>6.9</t>
  </si>
  <si>
    <t>8.</t>
  </si>
  <si>
    <t>8.1</t>
  </si>
  <si>
    <t>Serviços iniciais</t>
  </si>
  <si>
    <t xml:space="preserve">Limpeza manual do terreno, inclusive troncos até 5 cm de diâmetro, com caminhão à disposição dentro da obra, até o raio de 1 km </t>
  </si>
  <si>
    <t>m²</t>
  </si>
  <si>
    <t>Fundação</t>
  </si>
  <si>
    <t>12.01.041</t>
  </si>
  <si>
    <t>Broca em concreto armado diâmetro de 25 cm - completa</t>
  </si>
  <si>
    <t>Escavação manual em solo de 1ª e 2ª categoria em vala ou cava até 1,5 m</t>
  </si>
  <si>
    <t>Lastro de pedra britada - FUNDAÇÃO (e=3cm)</t>
  </si>
  <si>
    <t>Concreto usinado, fck = 25 Mpa - FUNDAÇÃO</t>
  </si>
  <si>
    <t>Lançamento, espalhamento e adensamento de concreto - FUNDAÇÃO</t>
  </si>
  <si>
    <t>Armadura em barra de aço CA-50 (A ou B) fyk = 500 Mpa - BALDRAME</t>
  </si>
  <si>
    <t>14.01.020</t>
  </si>
  <si>
    <t>Alvenaria de embasamento em tijolo maciço comum</t>
  </si>
  <si>
    <t>Estrutura e Vedação</t>
  </si>
  <si>
    <t>09.01.030</t>
  </si>
  <si>
    <t xml:space="preserve">Forma em madeira comum para estrutura </t>
  </si>
  <si>
    <t>Concreto usinado, fck = 25 Mpa - PILARES/VIGAS</t>
  </si>
  <si>
    <t>Lançamento, espalhamento e adensamento de concreto - PILARES/VIGAS</t>
  </si>
  <si>
    <t>Armadura em barra de aço CA-50 (A ou B) fyk = 500 Mpa - PILARES/VIGAS</t>
  </si>
  <si>
    <t>SINAPI 93205</t>
  </si>
  <si>
    <t>CINTA/VERGA/CONTRAVERGA DE AMARRAÇÃO DE ALVENARIA MOLDADA IN LOCO COM UTILIZAÇÃO DE BLOCOS CANALETA. AF_03/2016</t>
  </si>
  <si>
    <t>Armadura em tela soldada de aço</t>
  </si>
  <si>
    <t>Lançamento, espalhamento e adensamento de concreto - CONTRAPISO</t>
  </si>
  <si>
    <t>Cobertura</t>
  </si>
  <si>
    <t>15.03.030</t>
  </si>
  <si>
    <t>Fornecimento e montagem de estrutura em aço ASTM-A36, sem pintura</t>
  </si>
  <si>
    <t>Esquadrias</t>
  </si>
  <si>
    <t>24.02.590</t>
  </si>
  <si>
    <t>Porta de enrolar manual, cega ou vazada</t>
  </si>
  <si>
    <t>24.01.030</t>
  </si>
  <si>
    <t>Caixilho em ferro basculante, sob medida</t>
  </si>
  <si>
    <t>26.01.230</t>
  </si>
  <si>
    <t>Vidro fantasia de 3/4 mm</t>
  </si>
  <si>
    <t xml:space="preserve">Revestimentos e pintura </t>
  </si>
  <si>
    <t>17.10.020</t>
  </si>
  <si>
    <t>Piso em granilite moldado no local</t>
  </si>
  <si>
    <t>17.10.100</t>
  </si>
  <si>
    <t>Soleira em granilite moldado no local</t>
  </si>
  <si>
    <t>Resina acrílica para piso de granilite</t>
  </si>
  <si>
    <t>18.11.022</t>
  </si>
  <si>
    <t>Revestimento em placa cerâmica esmaltada de 10x10 cm, assentado e rejuntado com argamassa industrializada</t>
  </si>
  <si>
    <t>33.10.050</t>
  </si>
  <si>
    <t>Tinta acrílica em massa, inclusive preparo</t>
  </si>
  <si>
    <t>33.11.050</t>
  </si>
  <si>
    <t>Esmalte à base água em superfície metálica, inclusive preparo</t>
  </si>
  <si>
    <t>Instalação Hidraulica e acabamentos</t>
  </si>
  <si>
    <t>44.02.062</t>
  </si>
  <si>
    <t>Bancada em granito, com frontão, espessura de 2 cm, acabamento polido</t>
  </si>
  <si>
    <t>44.01.050</t>
  </si>
  <si>
    <t>Bacia sifonada de louça sem tampa - 6 litros</t>
  </si>
  <si>
    <t>47.04.050</t>
  </si>
  <si>
    <t>Válvula de descarga antivandalismo, DN= 1 1/2´</t>
  </si>
  <si>
    <t>44.01.240</t>
  </si>
  <si>
    <t>Lavatório em louça com coluna suspensa</t>
  </si>
  <si>
    <t>44.03.510</t>
  </si>
  <si>
    <t>Torneira de parede antivandalismo, DN= 3/4´</t>
  </si>
  <si>
    <t>44.20.650</t>
  </si>
  <si>
    <t>Válvula de metal cromado de 1´</t>
  </si>
  <si>
    <t>44.06.310</t>
  </si>
  <si>
    <t>Cuba em aço inoxidável simples de 465x300x140mm</t>
  </si>
  <si>
    <t>44.03.590</t>
  </si>
  <si>
    <t>Torneira de mesa para pia com bica móvel e arejador em latão fundido cromado</t>
  </si>
  <si>
    <t>44.20.620</t>
  </si>
  <si>
    <t>Válvula americana</t>
  </si>
  <si>
    <t>44.20.010</t>
  </si>
  <si>
    <t>Sifão plástico sanfonado universal de 1´</t>
  </si>
  <si>
    <t>49.01.030</t>
  </si>
  <si>
    <t>Ralo sifonada de PVC rígido de 150 x 150 x 50 mm, com grelha</t>
  </si>
  <si>
    <t>47.02.040</t>
  </si>
  <si>
    <t>Registro de gaveta em latão fundido cromado com canopla, DN= 1 1/4´ - linha especial</t>
  </si>
  <si>
    <t>44.03.400</t>
  </si>
  <si>
    <t>Torneira curta com rosca para uso geral, em latão fundido cromado, DN= 3/4´ - SOLÁRIO</t>
  </si>
  <si>
    <t>46.01.020</t>
  </si>
  <si>
    <t>Tubo de PVC rígido soldável marrom, DN= 25 mm, (3/4´), inclusive conexões</t>
  </si>
  <si>
    <t>46.01.040</t>
  </si>
  <si>
    <t>Tubo de PVC rígido soldável marrom, DN= 40 mm, (1 1/4´), inclusive conexões</t>
  </si>
  <si>
    <t>46.02.050</t>
  </si>
  <si>
    <t>Tubo de PVC rígido branco PxB com virola e anel de borracha, linha esgoto série normal, DN= 50 mm, inclusive conexões</t>
  </si>
  <si>
    <t>46.02.070</t>
  </si>
  <si>
    <t>Tubo de PVC rígido branco PxB com virola e anel de borracha, linha esgoto série normal, DN= 100 mm, inclusive conexões</t>
  </si>
  <si>
    <t>Instalação Elétrica</t>
  </si>
  <si>
    <t>SINAPI 101506</t>
  </si>
  <si>
    <t>ENTRADA DE ENERGIA ELÉTRICA, AÉREA, TRIFÁSICA, COM CAIXA DE SOBREPOR, CABO DE 16 MM2 E DISJUNTOR DIN 50A (NÃO INCLUSO O POSTE DE CONCRETO). AF_07/2020_P</t>
  </si>
  <si>
    <t>UN</t>
  </si>
  <si>
    <t>8.2</t>
  </si>
  <si>
    <t>38.19.030</t>
  </si>
  <si>
    <t>Eletroduto de PVC corrugado flexível leve, diâmetro externo de 25 mm</t>
  </si>
  <si>
    <t>8.3</t>
  </si>
  <si>
    <t>38.21.110</t>
  </si>
  <si>
    <t>Eletroduto galvanizado conforme NBR13057 -  1 1/4´ com acessórios</t>
  </si>
  <si>
    <t>8.4</t>
  </si>
  <si>
    <t>39.02.010</t>
  </si>
  <si>
    <t>Cabo de cobre de 1,5 mm², isolamento 750 V - isolação em PVC 70°C</t>
  </si>
  <si>
    <t>39.02.016</t>
  </si>
  <si>
    <t>Cabo de cobre de 2,5 mm², isolamento 750 V - isolação em PVC 70°C</t>
  </si>
  <si>
    <t>39.03.182</t>
  </si>
  <si>
    <t>Cabo de cobre de 10 mm², isolamento 0,6/1 kV - isolação em PVC 70°C</t>
  </si>
  <si>
    <t>39.04.050</t>
  </si>
  <si>
    <t>Cabo de cobre nu, têmpera mole, classe 2, de 16 mm²</t>
  </si>
  <si>
    <t>41.31.040</t>
  </si>
  <si>
    <t>Luminária LED retangular de sobrepor com difusor translúcido, 4000 K, fluxo luminoso de 3690 a 4800 lm, potência de 38 a 41 W</t>
  </si>
  <si>
    <t>40.07.010</t>
  </si>
  <si>
    <t>Caixa em PVC de 4´ x 2´</t>
  </si>
  <si>
    <t>40.04.460</t>
  </si>
  <si>
    <t>Tomada 2P+T de 20 A - 250 V, completa</t>
  </si>
  <si>
    <t>cj</t>
  </si>
  <si>
    <t>40.04.470</t>
  </si>
  <si>
    <t>Conjunto 2 tomadas 2P+T de 10 A, completo</t>
  </si>
  <si>
    <t>40.04.480</t>
  </si>
  <si>
    <t>Conjunto 1 interruptor simples e 1 tomada 2P+T de 10 A, completo</t>
  </si>
  <si>
    <t>37.04.250</t>
  </si>
  <si>
    <t>Quadro de distribuição universal de sobrepor, para disjuntores 16 DIN / 12 Bolt-on - 150 A - sem componentes</t>
  </si>
  <si>
    <t>37.13.600</t>
  </si>
  <si>
    <t>Disjuntor termomagnético, unipolar 127/220 V, corrente de 10 A até 30 A</t>
  </si>
  <si>
    <t>37.13.630</t>
  </si>
  <si>
    <t>Disjuntor termomagnético, bipolar 220/380 V, corrente de 10 A até 50 A</t>
  </si>
  <si>
    <t>42.05.210</t>
  </si>
  <si>
    <t>Haste de aterramento de 5/8'' x 3 m</t>
  </si>
  <si>
    <t>SINAPI 5033</t>
  </si>
  <si>
    <t>Poste de concreto armado de secao duplo T, extensão de 9,00 m, resistência de 300 a 400 dan, tipo B ou D</t>
  </si>
  <si>
    <t>9.</t>
  </si>
  <si>
    <t>PISO EXTERNO</t>
  </si>
  <si>
    <t>9.1</t>
  </si>
  <si>
    <t>9.2</t>
  </si>
  <si>
    <t>QUIOSQUE COM BANHEIROS</t>
  </si>
  <si>
    <t>PRAÇA (parte alta) - Intertravado</t>
  </si>
  <si>
    <t>9.3</t>
  </si>
  <si>
    <t>9.4</t>
  </si>
  <si>
    <t>9.5</t>
  </si>
  <si>
    <t>9.6</t>
  </si>
  <si>
    <t>9.7</t>
  </si>
  <si>
    <t>11.18.060</t>
  </si>
  <si>
    <t>Lona plástica - 150 micron</t>
  </si>
  <si>
    <t>16.33.022</t>
  </si>
  <si>
    <t>Calha, rufo, afins em chapa galvanizada nº 24 - corte 0,33 m</t>
  </si>
  <si>
    <t>24.02.070</t>
  </si>
  <si>
    <t>Porta de ferro de abrir tipo veneziana, linha comercial</t>
  </si>
  <si>
    <t>16.12.050</t>
  </si>
  <si>
    <t>Telhamento em chapa de aço pré-pintada com epóxi e poliéster, perfil trapezoidal, com espessura de 0,80 mm e altura de 100 mm</t>
  </si>
  <si>
    <t>17.01.020</t>
  </si>
  <si>
    <t>44.04.030</t>
  </si>
  <si>
    <t>Prateleira em granito com espessura de 2 cm</t>
  </si>
  <si>
    <t>Argamassa de regularização e=3cm</t>
  </si>
  <si>
    <t>BASE PARA POÇO DE VISITA CIRCULAR PARA ESGOTO, EM CONCRETO PRÉ-MOLDADO, DIÂMETRO INTERNO = 0,80 M, PROFUNDIDADE = 1,35 M, EXCLUINDO TAMPÃO. AF_12/2020_PA</t>
  </si>
  <si>
    <t>CHAMINÉ CIRCULAR PARA POÇO DE VISITA PARA ESGOTO, EM CONCRETO PRÉ-MOLDADO, DIÂMETRO INTERNO = 0,6 M. AF_12/2020</t>
  </si>
  <si>
    <t>TAMPA CIRCULAR PARA ESGOTO E DRENAGEM, EM CONCRETO PRÉ-MOLDADO, DIÂMETRO INTERNO = 0,60 M E ALTURA = 0,10 M. AF_12/2020</t>
  </si>
  <si>
    <t xml:space="preserve">Demolição manual de concreto simples </t>
  </si>
  <si>
    <t>17.02.220</t>
  </si>
  <si>
    <t>Reboco</t>
  </si>
  <si>
    <t>17.04.040</t>
  </si>
  <si>
    <t>Revestimento em gesso liso desempenado (FORRO)</t>
  </si>
  <si>
    <t>45.01.020</t>
  </si>
  <si>
    <t>Entrada completa de água com abrigo e registro de gaveta, DN= 3/4´</t>
  </si>
  <si>
    <t xml:space="preserve">Demarcação de área com disco de corte diamantado </t>
  </si>
  <si>
    <t>03.01.250</t>
  </si>
  <si>
    <t>Demolição mecanizada de pavimento ou piso em concreto, inclusive fragmentação e acomodação do material</t>
  </si>
  <si>
    <t>54.03.221</t>
  </si>
  <si>
    <t>Restauração de pavimento asfáltico com concreto betuminoso usinado quente - CBUQ</t>
  </si>
  <si>
    <t xml:space="preserve">Lastro de pedra britada e= 10cm </t>
  </si>
  <si>
    <t>BASE PARA POÇO DE VISITA CIRCULAR PARA ESGOTO, EM ALVENARIA COM TIJOLOS CERÂMICOS MACIÇOS, DIÂMETRO INTERNO = 1,50 M, PROFUNDIDADE = 1,40 M, EXCLUINDO TAMPÃO. AF_12/2020_PA</t>
  </si>
  <si>
    <t>TUBO, PVC OCRE, JUNTA ELÁSTICA, DN 150 MM, PARA COLETOR PREDIAL DE ESGOTO. AF_06/2022</t>
  </si>
  <si>
    <t>54.01.210</t>
  </si>
  <si>
    <t>54.03.230</t>
  </si>
  <si>
    <t>Imprimação betuminosa ligante</t>
  </si>
  <si>
    <t>54.03.240</t>
  </si>
  <si>
    <t>Imprimação betuminosa impermeabilizante</t>
  </si>
  <si>
    <t>CALÇADA NOVA</t>
  </si>
  <si>
    <t>Base de brita graduada (10cm)</t>
  </si>
  <si>
    <t>54.06.040</t>
  </si>
  <si>
    <t>Guia pré-moldada reta tipo PMSP 100 - fck 25 MPa</t>
  </si>
  <si>
    <t>Subtotal item 9</t>
  </si>
  <si>
    <t>Subtotal item 1</t>
  </si>
  <si>
    <t>Subtotal item 3</t>
  </si>
  <si>
    <t>Subtotal item 2</t>
  </si>
  <si>
    <t>Subtotal item 4</t>
  </si>
  <si>
    <t>Subtotal item 5</t>
  </si>
  <si>
    <t>Subtotal item 6</t>
  </si>
  <si>
    <t>Subtotal item 7</t>
  </si>
  <si>
    <t>Subtotal item 8</t>
  </si>
  <si>
    <t>10.</t>
  </si>
  <si>
    <t>10.1</t>
  </si>
  <si>
    <t>10.1.1</t>
  </si>
  <si>
    <t>10.1.2</t>
  </si>
  <si>
    <t>10.1.3</t>
  </si>
  <si>
    <t>10.2</t>
  </si>
  <si>
    <t>10.2.1</t>
  </si>
  <si>
    <t>Subtotal 9</t>
  </si>
  <si>
    <t>10.2.2</t>
  </si>
  <si>
    <t>10.2.3</t>
  </si>
  <si>
    <t>10.2.4</t>
  </si>
  <si>
    <t>10.2.5</t>
  </si>
  <si>
    <t>10.2.6</t>
  </si>
  <si>
    <t>10.2.7</t>
  </si>
  <si>
    <t>10.2.8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</si>
  <si>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</si>
  <si>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</si>
  <si>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</si>
  <si>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</si>
  <si>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</si>
  <si>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</si>
  <si>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</si>
  <si>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</si>
  <si>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</si>
  <si>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</si>
  <si>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</si>
  <si>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10.3.11</t>
  </si>
  <si>
    <t>10.4</t>
  </si>
  <si>
    <t>10.4.1</t>
  </si>
  <si>
    <t>10.4.2</t>
  </si>
  <si>
    <t>10.4.3</t>
  </si>
  <si>
    <t>10.5</t>
  </si>
  <si>
    <t>10.5.1</t>
  </si>
  <si>
    <t>10.5.2</t>
  </si>
  <si>
    <t>10.5.3</t>
  </si>
  <si>
    <t>10.5.4</t>
  </si>
  <si>
    <t>10.6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</si>
  <si>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</si>
  <si>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</si>
  <si>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</si>
  <si>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</si>
  <si>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</si>
  <si>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</si>
  <si>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</si>
  <si>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</si>
  <si>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</si>
  <si>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</si>
  <si>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</si>
  <si>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10.7</t>
  </si>
  <si>
    <t>10.7.1</t>
  </si>
  <si>
    <t>10.7.2</t>
  </si>
  <si>
    <t>10.7.3</t>
  </si>
  <si>
    <t>10.7.4</t>
  </si>
  <si>
    <t>10.7.5</t>
  </si>
  <si>
    <t>10.7.6</t>
  </si>
  <si>
    <t>10.7.7</t>
  </si>
  <si>
    <t>10.7.8</t>
  </si>
  <si>
    <t>10.7.9</t>
  </si>
  <si>
    <t>10.7.10</t>
  </si>
  <si>
    <t>10.7.11</t>
  </si>
  <si>
    <t>10.7.12</t>
  </si>
  <si>
    <t>10.7.13</t>
  </si>
  <si>
    <t>10.7.14</t>
  </si>
  <si>
    <t>10.7.15</t>
  </si>
  <si>
    <t>10.7.16</t>
  </si>
  <si>
    <t>10.7.17</t>
  </si>
  <si>
    <t>10.7.18</t>
  </si>
  <si>
    <t>10.7.19</t>
  </si>
  <si>
    <t>10.7.20</t>
  </si>
  <si>
    <t>10.7.21</t>
  </si>
  <si>
    <t>10.7.22</t>
  </si>
  <si>
    <t>10.7.23</t>
  </si>
  <si>
    <t>10.7.24</t>
  </si>
  <si>
    <t>10.7.25</t>
  </si>
  <si>
    <t>10.7.26</t>
  </si>
  <si>
    <t>10.7.27</t>
  </si>
  <si>
    <t>10.7.28</t>
  </si>
  <si>
    <t>10.7.29</t>
  </si>
  <si>
    <t>10.7.30</t>
  </si>
  <si>
    <t>10.7.31</t>
  </si>
  <si>
    <t>10.7.32</t>
  </si>
  <si>
    <t>10.7.33</t>
  </si>
  <si>
    <t>10.7.34</t>
  </si>
  <si>
    <t>10.7.35</t>
  </si>
  <si>
    <t>10.7.36</t>
  </si>
  <si>
    <t>10.7.37</t>
  </si>
  <si>
    <t>10.8</t>
  </si>
  <si>
    <t>10.8.1</t>
  </si>
  <si>
    <t>10.8.2</t>
  </si>
  <si>
    <t>10.8.3</t>
  </si>
  <si>
    <t>10.8.4</t>
  </si>
  <si>
    <t>10.8.5</t>
  </si>
  <si>
    <t>10.8.6</t>
  </si>
  <si>
    <t>10.8.7</t>
  </si>
  <si>
    <t>10.8.8</t>
  </si>
  <si>
    <t>10.8.9</t>
  </si>
  <si>
    <t>10.8.10</t>
  </si>
  <si>
    <t>10.8.11</t>
  </si>
  <si>
    <t>10.8.12</t>
  </si>
  <si>
    <t>10.8.13</t>
  </si>
  <si>
    <t>10.8.14</t>
  </si>
  <si>
    <t>10.8.15</t>
  </si>
  <si>
    <t>10.8.16</t>
  </si>
  <si>
    <t>10.8.17</t>
  </si>
  <si>
    <t>10.9</t>
  </si>
  <si>
    <t>10.9.1</t>
  </si>
  <si>
    <t>10.9.2</t>
  </si>
  <si>
    <t>Data Base:  Boletim CPOS 192 - SINAPI 12/2023</t>
  </si>
  <si>
    <t>Santo Antônio de Posse, 15 de Fevereiro de 2023.</t>
  </si>
  <si>
    <t>GUARDA-CORPO DE AÇO GALVANIZADO DE 1,10M DE ALTURA, MONTANTES TUBULARE S DE 1.1/2 ESPAÇADOS DE 1,20M, TRAVESSA SUPERIOR DE 2 , GRADIL FORMADO POR BARRAS CHATAS EM FERRO DE 32X4,8MM, FIXADO COM CHUMBADOR MECÂNICO.</t>
  </si>
  <si>
    <t xml:space="preserve">GABIAO TIPO CAIXA,ZN90/AL10,NBR 8964,H= 1,00 M                                 </t>
  </si>
  <si>
    <t>37.25.11.04.04</t>
  </si>
  <si>
    <t>02.10.020</t>
  </si>
  <si>
    <t>Locação de obra de edificação</t>
  </si>
  <si>
    <t>10.1.4</t>
  </si>
  <si>
    <t>34.02.020</t>
  </si>
  <si>
    <t>Plantio de grama batatais em placas (praças e áreas abertas)</t>
  </si>
  <si>
    <t>49.14.010</t>
  </si>
  <si>
    <t>Fossa séptica câmara única com anéis pré-moldados em concreto, diâmetro externo de 1,50 m, altura útil de 1,50 m</t>
  </si>
  <si>
    <t>49.13.010</t>
  </si>
  <si>
    <t>Filtro biológico anaeróbio com anéis pré-moldados de concreto diâmetro de 1,40 m - h= 2,00 m</t>
  </si>
  <si>
    <t>06.02.040</t>
  </si>
  <si>
    <t>Escavação manual em solo de 1ª e 2ª categoria em vala ou cava além de 1,5 m</t>
  </si>
  <si>
    <t>49.14.061</t>
  </si>
  <si>
    <t>SM01 Sumidouro - poço absorvente - pré-moldados de concreto diâmetro de 2,00 m - h= 2,00 m</t>
  </si>
  <si>
    <t>Subtotal item 10</t>
  </si>
  <si>
    <t>MELHORIAS NO MURAL</t>
  </si>
  <si>
    <t>Revestimento em granito, espessura de 2 cm, acabamento polido</t>
  </si>
  <si>
    <t>19.01.064</t>
  </si>
  <si>
    <t>Peitoril e/ou soleira em granito, espessura de 2 cm e largura de 21 cm até 30 cm, acabamento polido</t>
  </si>
  <si>
    <t>Argamassa graute - PILARES/VIGAS</t>
  </si>
  <si>
    <t>33.10.041</t>
  </si>
  <si>
    <t>Esmalte à base de água em massa, inclusive preparo</t>
  </si>
  <si>
    <t>16.33.410</t>
  </si>
  <si>
    <t>Rufo pré-moldado em concreto, de 20 x 50 x 26 cm</t>
  </si>
  <si>
    <t>14.11.221</t>
  </si>
  <si>
    <t>Alvenaria de bloco de concreto estrutural 14 x 19 x 39 cm - classe B</t>
  </si>
  <si>
    <t>Concreto preparado no local, fck = 20 MPa</t>
  </si>
  <si>
    <t>11.</t>
  </si>
  <si>
    <t>Santo Antônio de Posse, 21 de Fevereiro de 2023.</t>
  </si>
  <si>
    <t xml:space="preserve">GABIAO TIPO CAIXA,ZN90/AL10,NBR 8964,H= 1,00 M (ALTURA = 2,00m)                            </t>
  </si>
  <si>
    <t>Lastro de pedra britada -  (e=07cm) - ESTACIONAMENTO</t>
  </si>
  <si>
    <t>Plantio de grama batatais em placas (praças e áreas abertas), incluido terra vegetal</t>
  </si>
  <si>
    <t>18.11.042</t>
  </si>
  <si>
    <t>Prateleira em granito com espessura de 2 cm (BALCÃO)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</si>
  <si>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</si>
  <si>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</si>
  <si>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</si>
  <si>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</si>
  <si>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</si>
  <si>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</si>
  <si>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</si>
  <si>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</si>
  <si>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</si>
  <si>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</si>
  <si>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6.10</t>
  </si>
  <si>
    <t>6.11</t>
  </si>
  <si>
    <t>6.12</t>
  </si>
  <si>
    <t>6.13</t>
  </si>
  <si>
    <t>8.1.1</t>
  </si>
  <si>
    <t>8.1.2</t>
  </si>
  <si>
    <t>8.1.3</t>
  </si>
  <si>
    <t>8.1.4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</si>
  <si>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</si>
  <si>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</si>
  <si>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</si>
  <si>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</si>
  <si>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</si>
  <si>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</si>
  <si>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</si>
  <si>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</si>
  <si>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8.3.1</t>
  </si>
  <si>
    <t>8.3.2</t>
  </si>
  <si>
    <t>8.3.3</t>
  </si>
  <si>
    <t>8.3.4</t>
  </si>
  <si>
    <t>8.3.5</t>
  </si>
  <si>
    <t>8.3.6</t>
  </si>
  <si>
    <t>8.3.7</t>
  </si>
  <si>
    <t>8.3.8</t>
  </si>
  <si>
    <t>8.3.9</t>
  </si>
  <si>
    <t>8.3.10</t>
  </si>
  <si>
    <t>8.3.11</t>
  </si>
  <si>
    <t>8.4.1</t>
  </si>
  <si>
    <t>8.4.2</t>
  </si>
  <si>
    <t>8.4.3</t>
  </si>
  <si>
    <t>8.5</t>
  </si>
  <si>
    <t>8.5.1</t>
  </si>
  <si>
    <t>8.5.2</t>
  </si>
  <si>
    <t>8.5.3</t>
  </si>
  <si>
    <t>8.5.4</t>
  </si>
  <si>
    <t>8.6</t>
  </si>
  <si>
    <t>8.6.1</t>
  </si>
  <si>
    <t>8.6.2</t>
  </si>
  <si>
    <t>8.6.3</t>
  </si>
  <si>
    <t>8.6.4</t>
  </si>
  <si>
    <t>8.6.5</t>
  </si>
  <si>
    <t>8.6.6</t>
  </si>
  <si>
    <t>8.6.7</t>
  </si>
  <si>
    <t>8.6.8</t>
  </si>
  <si>
    <t>8.6.9</t>
  </si>
  <si>
    <t>8.6.10</t>
  </si>
  <si>
    <t>8.6.11</t>
  </si>
  <si>
    <t>8.6.12</t>
  </si>
  <si>
    <t>8.7</t>
  </si>
  <si>
    <t>8.7.1</t>
  </si>
  <si>
    <t>8.7.2</t>
  </si>
  <si>
    <t>8.7.3</t>
  </si>
  <si>
    <t>8.7.4</t>
  </si>
  <si>
    <t>8.7.5</t>
  </si>
  <si>
    <t>8.7.6</t>
  </si>
  <si>
    <t>8.7.7</t>
  </si>
  <si>
    <t>8.7.8</t>
  </si>
  <si>
    <t>8.7.9</t>
  </si>
  <si>
    <t>8.7.10</t>
  </si>
  <si>
    <t>8.7.11</t>
  </si>
  <si>
    <t>8.7.12</t>
  </si>
  <si>
    <t>8.7.13</t>
  </si>
  <si>
    <t>8.7.14</t>
  </si>
  <si>
    <t>8.7.15</t>
  </si>
  <si>
    <t>8.7.16</t>
  </si>
  <si>
    <t>8.7.17</t>
  </si>
  <si>
    <t>8.7.18</t>
  </si>
  <si>
    <t>8.7.19</t>
  </si>
  <si>
    <t>8.7.20</t>
  </si>
  <si>
    <t>8.7.21</t>
  </si>
  <si>
    <t>8.7.22</t>
  </si>
  <si>
    <t>8.7.23</t>
  </si>
  <si>
    <t>8.7.24</t>
  </si>
  <si>
    <t>8.8</t>
  </si>
  <si>
    <t>8.8.1</t>
  </si>
  <si>
    <t>8.8.2</t>
  </si>
  <si>
    <t>8.8.3</t>
  </si>
  <si>
    <t>8.8.4</t>
  </si>
  <si>
    <t>8.8.5</t>
  </si>
  <si>
    <t>8.8.6</t>
  </si>
  <si>
    <t>8.8.7</t>
  </si>
  <si>
    <t>8.8.8</t>
  </si>
  <si>
    <t>8.8.9</t>
  </si>
  <si>
    <t>8.8.10</t>
  </si>
  <si>
    <t>8.8.11</t>
  </si>
  <si>
    <t>8.8.12</t>
  </si>
  <si>
    <t>8.8.13</t>
  </si>
  <si>
    <t>8.8.14</t>
  </si>
  <si>
    <t>8.8.15</t>
  </si>
  <si>
    <t>8.8.16</t>
  </si>
  <si>
    <t>8.8.17</t>
  </si>
  <si>
    <t>8.9</t>
  </si>
  <si>
    <t>8.9.1</t>
  </si>
  <si>
    <t>8.9.2</t>
  </si>
  <si>
    <t>13.01.150</t>
  </si>
  <si>
    <t>Laje pré-fabricada mista vigota treliçada/lajota cerâmica - LT 16 (12+4) e capa com concreto de 25 MPa</t>
  </si>
  <si>
    <t>Armadura em tela soldada de aço - LAJE</t>
  </si>
  <si>
    <t>8.3.12</t>
  </si>
  <si>
    <t>8.3.13</t>
  </si>
  <si>
    <t>11.1</t>
  </si>
  <si>
    <t>11.2</t>
  </si>
  <si>
    <t>11.3</t>
  </si>
  <si>
    <t>Subtotal item 11</t>
  </si>
  <si>
    <t>Subtotal 7</t>
  </si>
  <si>
    <t>(90 DIAS)</t>
  </si>
  <si>
    <r>
      <t xml:space="preserve"> OBRA:</t>
    </r>
    <r>
      <rPr>
        <sz val="10"/>
        <rFont val="Times New Roman"/>
        <family val="1"/>
      </rPr>
      <t xml:space="preserve"> PARQUE GUADALUPE - FASE 2</t>
    </r>
  </si>
  <si>
    <t>Forma plana em compensado plastificada para estrutura aparente - MURAL</t>
  </si>
  <si>
    <t>Corte e Aterro mecanizado por compensação, solo de 1ª categoria em campo aberto, sem compactação do aterro</t>
  </si>
  <si>
    <t>Revestimento em placa cerâmica esmaltada, tipo monocolor, assentado e rejuntado com argamassa industrializada</t>
  </si>
  <si>
    <t>Bacia sifonada de louça sem tampa - 6 litros - cor branca</t>
  </si>
  <si>
    <t>Lavatório em louça com coluna suspensa - cor branca</t>
  </si>
  <si>
    <t>Torneira curta com rosca para uso geral, em latão fundido cromado, DN= 3/4´</t>
  </si>
  <si>
    <t>ENTRADA DE ENERGIA ELÉTRICA, AÉREA, TRIFÁSICA, COM CAIXA DE SOBREPOR, CABO DE 16 MM2 E DISJUNTOR DIN 50A</t>
  </si>
  <si>
    <t xml:space="preserve"> Eletrocalha lisa galvanizada a fogo, 50 x 50 mm, com acessórios</t>
  </si>
  <si>
    <t xml:space="preserve">Regularização e compactação mecanizada de superfície, sem controle do proctor normal </t>
  </si>
  <si>
    <t xml:space="preserve">GABIAO TIPO CAIXA,ZN90/AL10,NBR 8964,H= 1,00 M (ALTURA = 1,00m)                            </t>
  </si>
  <si>
    <t>Piso externo</t>
  </si>
  <si>
    <t>Santo Antônio de Posse, 05 de março de 2024.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</si>
</sst>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.00"/>
    <numFmt numFmtId="179" formatCode="_(&quot;Cr$&quot;* #,##0.00_);_(&quot;Cr$&quot;* \(#,##0.00\);_(&quot;Cr$&quot;* &quot;-&quot;??_);_(@_)"/>
    <numFmt numFmtId="180" formatCode="_(* #,##0.000_);_(* \(#,##0.000\);_(* &quot;-&quot;??_);_(@_)"/>
    <numFmt numFmtId="181" formatCode="[$-416]mmmm\-yy;@"/>
    <numFmt numFmtId="182" formatCode="&quot;R$&quot;\ #,##0.00"/>
    <numFmt numFmtId="183" formatCode="#,##0.0000"/>
    <numFmt numFmtId="184" formatCode="#,##0.000"/>
    <numFmt numFmtId="185" formatCode="_(&quot;R$ &quot;* #,##0.00_);_(&quot;R$ &quot;* \(#,##0.00\);_(&quot;R$ &quot;* &quot;-&quot;_);_(@_)"/>
    <numFmt numFmtId="186" formatCode="_(* #,##0.000000000000_);_(* \(#,##0.000000000000\);_(* &quot;-&quot;??_);_(@_)"/>
    <numFmt numFmtId="187" formatCode="0.000"/>
    <numFmt numFmtId="188" formatCode="&quot;Sim&quot;;&quot;Sim&quot;;&quot;Não&quot;"/>
    <numFmt numFmtId="189" formatCode="&quot;Verdadeiro&quot;;&quot;Verdadeiro&quot;;&quot;Falso&quot;"/>
    <numFmt numFmtId="190" formatCode="&quot;Ativado&quot;;&quot;Ativado&quot;;&quot;Desativado&quot;"/>
    <numFmt numFmtId="191" formatCode="[$€-2]\ #,##0.00_);[Red]\([$€-2]\ #,##0.00\)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b/>
      <sz val="10"/>
      <color indexed="8"/>
      <name val="MS Sans Serif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u val="single"/>
      <sz val="9"/>
      <name val="Segoe UI"/>
      <family val="2"/>
    </font>
    <font>
      <b/>
      <u val="single"/>
      <sz val="9"/>
      <name val="Segoe UI"/>
      <family val="2"/>
    </font>
    <font>
      <i/>
      <u val="single"/>
      <sz val="9"/>
      <name val="Segoe UI"/>
      <family val="2"/>
    </font>
    <font>
      <b/>
      <i/>
      <u val="single"/>
      <sz val="9"/>
      <name val="Segoe UI"/>
      <family val="2"/>
    </font>
    <font>
      <b/>
      <i/>
      <sz val="9"/>
      <name val="Segoe UI"/>
      <family val="2"/>
    </font>
    <font>
      <i/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5" fillId="28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0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Border="1" applyAlignment="1">
      <alignment wrapText="1"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177" fontId="9" fillId="32" borderId="10" xfId="72" applyFont="1" applyFill="1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39" fontId="11" fillId="0" borderId="12" xfId="0" applyNumberFormat="1" applyFont="1" applyBorder="1" applyAlignment="1">
      <alignment/>
    </xf>
    <xf numFmtId="0" fontId="9" fillId="0" borderId="13" xfId="0" applyFont="1" applyBorder="1" applyAlignment="1">
      <alignment/>
    </xf>
    <xf numFmtId="17" fontId="9" fillId="0" borderId="0" xfId="0" applyNumberFormat="1" applyFont="1" applyBorder="1" applyAlignment="1">
      <alignment horizontal="center" vertical="top"/>
    </xf>
    <xf numFmtId="0" fontId="11" fillId="32" borderId="14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177" fontId="11" fillId="32" borderId="14" xfId="72" applyFont="1" applyFill="1" applyBorder="1" applyAlignment="1">
      <alignment horizontal="center"/>
    </xf>
    <xf numFmtId="0" fontId="12" fillId="32" borderId="14" xfId="0" applyFont="1" applyFill="1" applyBorder="1" applyAlignment="1">
      <alignment horizontal="center"/>
    </xf>
    <xf numFmtId="179" fontId="13" fillId="32" borderId="15" xfId="0" applyNumberFormat="1" applyFont="1" applyFill="1" applyBorder="1" applyAlignment="1">
      <alignment/>
    </xf>
    <xf numFmtId="179" fontId="12" fillId="32" borderId="16" xfId="0" applyNumberFormat="1" applyFont="1" applyFill="1" applyBorder="1" applyAlignment="1">
      <alignment horizontal="center"/>
    </xf>
    <xf numFmtId="177" fontId="11" fillId="32" borderId="15" xfId="72" applyFont="1" applyFill="1" applyBorder="1" applyAlignment="1">
      <alignment horizontal="center"/>
    </xf>
    <xf numFmtId="179" fontId="12" fillId="32" borderId="15" xfId="0" applyNumberFormat="1" applyFont="1" applyFill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77" fontId="15" fillId="0" borderId="15" xfId="72" applyFont="1" applyFill="1" applyBorder="1" applyAlignment="1">
      <alignment horizontal="center"/>
    </xf>
    <xf numFmtId="39" fontId="11" fillId="32" borderId="17" xfId="0" applyNumberFormat="1" applyFont="1" applyFill="1" applyBorder="1" applyAlignment="1">
      <alignment horizontal="center" vertical="center"/>
    </xf>
    <xf numFmtId="39" fontId="11" fillId="32" borderId="18" xfId="0" applyNumberFormat="1" applyFont="1" applyFill="1" applyBorder="1" applyAlignment="1">
      <alignment horizontal="center" vertical="center"/>
    </xf>
    <xf numFmtId="4" fontId="12" fillId="32" borderId="15" xfId="0" applyNumberFormat="1" applyFont="1" applyFill="1" applyBorder="1" applyAlignment="1">
      <alignment/>
    </xf>
    <xf numFmtId="0" fontId="11" fillId="33" borderId="19" xfId="0" applyFont="1" applyFill="1" applyBorder="1" applyAlignment="1">
      <alignment horizontal="center"/>
    </xf>
    <xf numFmtId="0" fontId="11" fillId="33" borderId="20" xfId="0" applyFont="1" applyFill="1" applyBorder="1" applyAlignment="1">
      <alignment/>
    </xf>
    <xf numFmtId="39" fontId="9" fillId="33" borderId="21" xfId="0" applyNumberFormat="1" applyFont="1" applyFill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177" fontId="9" fillId="0" borderId="24" xfId="72" applyFont="1" applyFill="1" applyBorder="1" applyAlignment="1">
      <alignment/>
    </xf>
    <xf numFmtId="4" fontId="12" fillId="32" borderId="25" xfId="0" applyNumberFormat="1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0" xfId="0" applyFont="1" applyFill="1" applyAlignment="1">
      <alignment/>
    </xf>
    <xf numFmtId="0" fontId="16" fillId="0" borderId="23" xfId="0" applyFont="1" applyBorder="1" applyAlignment="1">
      <alignment/>
    </xf>
    <xf numFmtId="4" fontId="12" fillId="32" borderId="26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77" fontId="11" fillId="0" borderId="27" xfId="72" applyFont="1" applyFill="1" applyBorder="1" applyAlignment="1">
      <alignment horizontal="right"/>
    </xf>
    <xf numFmtId="177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28" xfId="0" applyFont="1" applyBorder="1" applyAlignment="1">
      <alignment/>
    </xf>
    <xf numFmtId="0" fontId="11" fillId="0" borderId="29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39" fontId="9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177" fontId="9" fillId="34" borderId="24" xfId="72" applyFont="1" applyFill="1" applyBorder="1" applyAlignment="1">
      <alignment/>
    </xf>
    <xf numFmtId="49" fontId="18" fillId="0" borderId="3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4" fontId="18" fillId="0" borderId="10" xfId="72" applyNumberFormat="1" applyFont="1" applyFill="1" applyBorder="1" applyAlignment="1">
      <alignment horizontal="right" vertical="center"/>
    </xf>
    <xf numFmtId="4" fontId="18" fillId="0" borderId="10" xfId="72" applyNumberFormat="1" applyFont="1" applyFill="1" applyBorder="1" applyAlignment="1">
      <alignment horizontal="center" vertical="center"/>
    </xf>
    <xf numFmtId="4" fontId="18" fillId="0" borderId="31" xfId="0" applyNumberFormat="1" applyFont="1" applyBorder="1" applyAlignment="1">
      <alignment horizontal="right" vertical="center"/>
    </xf>
    <xf numFmtId="0" fontId="19" fillId="35" borderId="32" xfId="0" applyFont="1" applyFill="1" applyBorder="1" applyAlignment="1">
      <alignment horizontal="left" vertical="center"/>
    </xf>
    <xf numFmtId="0" fontId="7" fillId="35" borderId="27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49" fontId="19" fillId="0" borderId="28" xfId="0" applyNumberFormat="1" applyFont="1" applyBorder="1" applyAlignment="1">
      <alignment vertical="center" wrapText="1"/>
    </xf>
    <xf numFmtId="49" fontId="19" fillId="0" borderId="34" xfId="0" applyNumberFormat="1" applyFont="1" applyBorder="1" applyAlignment="1">
      <alignment vertical="center" wrapText="1"/>
    </xf>
    <xf numFmtId="49" fontId="7" fillId="30" borderId="35" xfId="0" applyNumberFormat="1" applyFont="1" applyFill="1" applyBorder="1" applyAlignment="1">
      <alignment horizontal="center" vertical="center"/>
    </xf>
    <xf numFmtId="49" fontId="2" fillId="30" borderId="36" xfId="0" applyNumberFormat="1" applyFont="1" applyFill="1" applyBorder="1" applyAlignment="1">
      <alignment horizontal="center" vertical="center"/>
    </xf>
    <xf numFmtId="0" fontId="7" fillId="30" borderId="36" xfId="0" applyFont="1" applyFill="1" applyBorder="1" applyAlignment="1">
      <alignment horizontal="center" vertical="center"/>
    </xf>
    <xf numFmtId="4" fontId="7" fillId="30" borderId="36" xfId="72" applyNumberFormat="1" applyFont="1" applyFill="1" applyBorder="1" applyAlignment="1">
      <alignment horizontal="center" vertical="center"/>
    </xf>
    <xf numFmtId="4" fontId="2" fillId="30" borderId="36" xfId="72" applyNumberFormat="1" applyFont="1" applyFill="1" applyBorder="1" applyAlignment="1">
      <alignment horizontal="center" vertical="center"/>
    </xf>
    <xf numFmtId="4" fontId="7" fillId="30" borderId="37" xfId="72" applyNumberFormat="1" applyFont="1" applyFill="1" applyBorder="1" applyAlignment="1">
      <alignment horizontal="center" vertical="center"/>
    </xf>
    <xf numFmtId="177" fontId="11" fillId="36" borderId="38" xfId="72" applyFont="1" applyFill="1" applyBorder="1" applyAlignment="1">
      <alignment horizontal="right"/>
    </xf>
    <xf numFmtId="4" fontId="12" fillId="36" borderId="26" xfId="0" applyNumberFormat="1" applyFont="1" applyFill="1" applyBorder="1" applyAlignment="1">
      <alignment/>
    </xf>
    <xf numFmtId="39" fontId="11" fillId="36" borderId="26" xfId="0" applyNumberFormat="1" applyFont="1" applyFill="1" applyBorder="1" applyAlignment="1">
      <alignment/>
    </xf>
    <xf numFmtId="39" fontId="11" fillId="0" borderId="26" xfId="0" applyNumberFormat="1" applyFont="1" applyFill="1" applyBorder="1" applyAlignment="1">
      <alignment/>
    </xf>
    <xf numFmtId="0" fontId="21" fillId="32" borderId="23" xfId="0" applyFont="1" applyFill="1" applyBorder="1" applyAlignment="1">
      <alignment horizontal="left" vertical="center" wrapText="1"/>
    </xf>
    <xf numFmtId="0" fontId="21" fillId="32" borderId="23" xfId="0" applyFont="1" applyFill="1" applyBorder="1" applyAlignment="1">
      <alignment horizontal="center" vertical="center" wrapText="1"/>
    </xf>
    <xf numFmtId="43" fontId="21" fillId="32" borderId="23" xfId="73" applyFont="1" applyFill="1" applyBorder="1" applyAlignment="1">
      <alignment horizontal="left" vertical="center" wrapText="1"/>
    </xf>
    <xf numFmtId="177" fontId="0" fillId="0" borderId="39" xfId="72" applyFont="1" applyFill="1" applyBorder="1" applyAlignment="1">
      <alignment horizontal="left" vertical="center"/>
    </xf>
    <xf numFmtId="4" fontId="0" fillId="0" borderId="40" xfId="72" applyNumberFormat="1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9" fillId="37" borderId="32" xfId="0" applyFont="1" applyFill="1" applyBorder="1" applyAlignment="1">
      <alignment horizontal="left" vertical="center"/>
    </xf>
    <xf numFmtId="0" fontId="7" fillId="37" borderId="27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left" vertical="center"/>
    </xf>
    <xf numFmtId="0" fontId="7" fillId="37" borderId="33" xfId="0" applyFont="1" applyFill="1" applyBorder="1" applyAlignment="1">
      <alignment horizontal="left" vertical="center"/>
    </xf>
    <xf numFmtId="39" fontId="11" fillId="0" borderId="0" xfId="0" applyNumberFormat="1" applyFont="1" applyBorder="1" applyAlignment="1">
      <alignment/>
    </xf>
    <xf numFmtId="177" fontId="9" fillId="0" borderId="23" xfId="72" applyFont="1" applyFill="1" applyBorder="1" applyAlignment="1">
      <alignment/>
    </xf>
    <xf numFmtId="4" fontId="11" fillId="37" borderId="26" xfId="0" applyNumberFormat="1" applyFont="1" applyFill="1" applyBorder="1" applyAlignment="1" applyProtection="1">
      <alignment/>
      <protection hidden="1" locked="0"/>
    </xf>
    <xf numFmtId="4" fontId="12" fillId="37" borderId="26" xfId="0" applyNumberFormat="1" applyFont="1" applyFill="1" applyBorder="1" applyAlignment="1" applyProtection="1">
      <alignment/>
      <protection hidden="1" locked="0"/>
    </xf>
    <xf numFmtId="4" fontId="0" fillId="0" borderId="0" xfId="0" applyNumberFormat="1" applyFont="1" applyBorder="1" applyAlignment="1">
      <alignment/>
    </xf>
    <xf numFmtId="177" fontId="9" fillId="0" borderId="41" xfId="72" applyFont="1" applyFill="1" applyBorder="1" applyAlignment="1">
      <alignment/>
    </xf>
    <xf numFmtId="177" fontId="16" fillId="32" borderId="24" xfId="72" applyFont="1" applyFill="1" applyBorder="1" applyAlignment="1">
      <alignment horizontal="right"/>
    </xf>
    <xf numFmtId="177" fontId="16" fillId="33" borderId="21" xfId="72" applyFont="1" applyFill="1" applyBorder="1" applyAlignment="1">
      <alignment horizontal="right"/>
    </xf>
    <xf numFmtId="39" fontId="9" fillId="33" borderId="19" xfId="0" applyNumberFormat="1" applyFont="1" applyFill="1" applyBorder="1" applyAlignment="1">
      <alignment/>
    </xf>
    <xf numFmtId="39" fontId="9" fillId="33" borderId="42" xfId="0" applyNumberFormat="1" applyFont="1" applyFill="1" applyBorder="1" applyAlignment="1">
      <alignment/>
    </xf>
    <xf numFmtId="4" fontId="12" fillId="33" borderId="43" xfId="0" applyNumberFormat="1" applyFont="1" applyFill="1" applyBorder="1" applyAlignment="1">
      <alignment/>
    </xf>
    <xf numFmtId="39" fontId="9" fillId="0" borderId="44" xfId="0" applyNumberFormat="1" applyFont="1" applyFill="1" applyBorder="1" applyAlignment="1">
      <alignment/>
    </xf>
    <xf numFmtId="4" fontId="12" fillId="32" borderId="45" xfId="0" applyNumberFormat="1" applyFont="1" applyFill="1" applyBorder="1" applyAlignment="1">
      <alignment/>
    </xf>
    <xf numFmtId="39" fontId="9" fillId="0" borderId="46" xfId="0" applyNumberFormat="1" applyFont="1" applyFill="1" applyBorder="1" applyAlignment="1">
      <alignment/>
    </xf>
    <xf numFmtId="0" fontId="7" fillId="30" borderId="36" xfId="0" applyFont="1" applyFill="1" applyBorder="1" applyAlignment="1">
      <alignment horizontal="center" vertical="center" wrapText="1"/>
    </xf>
    <xf numFmtId="49" fontId="7" fillId="36" borderId="47" xfId="0" applyNumberFormat="1" applyFont="1" applyFill="1" applyBorder="1" applyAlignment="1">
      <alignment horizontal="center" vertical="center"/>
    </xf>
    <xf numFmtId="49" fontId="7" fillId="36" borderId="40" xfId="0" applyNumberFormat="1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left" vertical="center"/>
    </xf>
    <xf numFmtId="4" fontId="18" fillId="36" borderId="40" xfId="0" applyNumberFormat="1" applyFont="1" applyFill="1" applyBorder="1" applyAlignment="1">
      <alignment horizontal="center" vertical="center"/>
    </xf>
    <xf numFmtId="4" fontId="18" fillId="36" borderId="40" xfId="72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7" fillId="36" borderId="39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 horizontal="left" vertical="center"/>
    </xf>
    <xf numFmtId="177" fontId="6" fillId="0" borderId="0" xfId="0" applyNumberFormat="1" applyFont="1" applyFill="1" applyAlignment="1">
      <alignment horizontal="center" vertical="center"/>
    </xf>
    <xf numFmtId="49" fontId="19" fillId="0" borderId="28" xfId="0" applyNumberFormat="1" applyFont="1" applyFill="1" applyBorder="1" applyAlignment="1">
      <alignment vertical="center" wrapText="1"/>
    </xf>
    <xf numFmtId="0" fontId="21" fillId="32" borderId="23" xfId="0" applyNumberFormat="1" applyFont="1" applyFill="1" applyBorder="1" applyAlignment="1">
      <alignment horizontal="center" vertical="center" wrapText="1"/>
    </xf>
    <xf numFmtId="4" fontId="0" fillId="0" borderId="40" xfId="72" applyNumberFormat="1" applyFont="1" applyFill="1" applyBorder="1" applyAlignment="1">
      <alignment horizontal="center" vertical="center"/>
    </xf>
    <xf numFmtId="0" fontId="21" fillId="0" borderId="23" xfId="0" applyFont="1" applyBorder="1" applyAlignment="1">
      <alignment horizontal="left" vertical="center" wrapText="1"/>
    </xf>
    <xf numFmtId="4" fontId="18" fillId="36" borderId="40" xfId="72" applyNumberFormat="1" applyFont="1" applyFill="1" applyBorder="1" applyAlignment="1">
      <alignment horizontal="right" vertical="center"/>
    </xf>
    <xf numFmtId="4" fontId="0" fillId="0" borderId="48" xfId="0" applyNumberFormat="1" applyBorder="1" applyAlignment="1">
      <alignment vertical="center"/>
    </xf>
    <xf numFmtId="4" fontId="6" fillId="0" borderId="0" xfId="0" applyNumberFormat="1" applyFont="1" applyFill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177" fontId="0" fillId="0" borderId="39" xfId="72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2" fillId="38" borderId="47" xfId="0" applyNumberFormat="1" applyFont="1" applyFill="1" applyBorder="1" applyAlignment="1">
      <alignment horizontal="center" vertical="center"/>
    </xf>
    <xf numFmtId="49" fontId="2" fillId="38" borderId="40" xfId="0" applyNumberFormat="1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left" vertical="center"/>
    </xf>
    <xf numFmtId="4" fontId="0" fillId="38" borderId="40" xfId="0" applyNumberFormat="1" applyFont="1" applyFill="1" applyBorder="1" applyAlignment="1">
      <alignment horizontal="center" vertical="center"/>
    </xf>
    <xf numFmtId="4" fontId="0" fillId="38" borderId="40" xfId="72" applyNumberFormat="1" applyFont="1" applyFill="1" applyBorder="1" applyAlignment="1">
      <alignment horizontal="center" vertical="center"/>
    </xf>
    <xf numFmtId="4" fontId="2" fillId="38" borderId="4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center" vertical="center"/>
    </xf>
    <xf numFmtId="4" fontId="0" fillId="39" borderId="40" xfId="72" applyNumberFormat="1" applyFont="1" applyFill="1" applyBorder="1" applyAlignment="1">
      <alignment horizontal="center" vertical="center"/>
    </xf>
    <xf numFmtId="49" fontId="18" fillId="0" borderId="47" xfId="0" applyNumberFormat="1" applyFont="1" applyBorder="1" applyAlignment="1">
      <alignment horizontal="center" vertical="center"/>
    </xf>
    <xf numFmtId="0" fontId="20" fillId="32" borderId="40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/>
    </xf>
    <xf numFmtId="0" fontId="20" fillId="32" borderId="23" xfId="0" applyFont="1" applyFill="1" applyBorder="1" applyAlignment="1">
      <alignment horizontal="center" vertical="center" wrapText="1"/>
    </xf>
    <xf numFmtId="4" fontId="18" fillId="0" borderId="40" xfId="72" applyNumberFormat="1" applyFont="1" applyFill="1" applyBorder="1" applyAlignment="1">
      <alignment horizontal="center" vertical="center"/>
    </xf>
    <xf numFmtId="43" fontId="20" fillId="32" borderId="23" xfId="73" applyFont="1" applyFill="1" applyBorder="1" applyAlignment="1">
      <alignment horizontal="left" vertical="center" wrapText="1"/>
    </xf>
    <xf numFmtId="177" fontId="7" fillId="0" borderId="39" xfId="72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49" fontId="18" fillId="0" borderId="47" xfId="0" applyNumberFormat="1" applyFont="1" applyFill="1" applyBorder="1" applyAlignment="1">
      <alignment horizontal="center" vertical="center"/>
    </xf>
    <xf numFmtId="0" fontId="21" fillId="39" borderId="23" xfId="0" applyFont="1" applyFill="1" applyBorder="1" applyAlignment="1">
      <alignment horizontal="center" vertical="center" wrapText="1"/>
    </xf>
    <xf numFmtId="0" fontId="21" fillId="39" borderId="23" xfId="0" applyFont="1" applyFill="1" applyBorder="1" applyAlignment="1">
      <alignment horizontal="left" vertical="center" wrapText="1"/>
    </xf>
    <xf numFmtId="177" fontId="18" fillId="0" borderId="0" xfId="0" applyNumberFormat="1" applyFont="1" applyFill="1" applyAlignment="1">
      <alignment horizontal="center" vertical="center"/>
    </xf>
    <xf numFmtId="177" fontId="0" fillId="39" borderId="39" xfId="72" applyFont="1" applyFill="1" applyBorder="1" applyAlignment="1">
      <alignment horizontal="left" vertical="center"/>
    </xf>
    <xf numFmtId="16" fontId="6" fillId="0" borderId="0" xfId="0" applyNumberFormat="1" applyFont="1" applyFill="1" applyAlignment="1">
      <alignment horizontal="center" vertical="center"/>
    </xf>
    <xf numFmtId="0" fontId="21" fillId="0" borderId="23" xfId="0" applyFont="1" applyFill="1" applyBorder="1" applyAlignment="1">
      <alignment horizontal="left" vertical="center" wrapText="1"/>
    </xf>
    <xf numFmtId="4" fontId="6" fillId="0" borderId="0" xfId="0" applyNumberFormat="1" applyFont="1" applyFill="1" applyAlignment="1">
      <alignment vertical="center"/>
    </xf>
    <xf numFmtId="43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19" fillId="37" borderId="38" xfId="46" applyNumberFormat="1" applyFont="1" applyFill="1" applyBorder="1" applyAlignment="1">
      <alignment horizontal="right" vertical="center"/>
    </xf>
    <xf numFmtId="0" fontId="18" fillId="37" borderId="50" xfId="0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" fillId="0" borderId="5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5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55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55" xfId="0" applyFont="1" applyBorder="1" applyAlignment="1">
      <alignment horizontal="left" vertical="center" wrapText="1"/>
    </xf>
    <xf numFmtId="4" fontId="19" fillId="30" borderId="38" xfId="46" applyNumberFormat="1" applyFont="1" applyFill="1" applyBorder="1" applyAlignment="1">
      <alignment horizontal="right" vertical="center"/>
    </xf>
    <xf numFmtId="0" fontId="18" fillId="30" borderId="50" xfId="0" applyFont="1" applyFill="1" applyBorder="1" applyAlignment="1">
      <alignment horizontal="right" vertical="center"/>
    </xf>
    <xf numFmtId="4" fontId="19" fillId="0" borderId="38" xfId="46" applyNumberFormat="1" applyFont="1" applyFill="1" applyBorder="1" applyAlignment="1">
      <alignment horizontal="right" vertical="center"/>
    </xf>
    <xf numFmtId="0" fontId="18" fillId="0" borderId="5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39" fontId="12" fillId="32" borderId="16" xfId="0" applyNumberFormat="1" applyFont="1" applyFill="1" applyBorder="1" applyAlignment="1">
      <alignment horizontal="center"/>
    </xf>
    <xf numFmtId="0" fontId="9" fillId="36" borderId="38" xfId="0" applyFont="1" applyFill="1" applyBorder="1" applyAlignment="1">
      <alignment horizontal="center" vertical="center"/>
    </xf>
    <xf numFmtId="0" fontId="0" fillId="36" borderId="27" xfId="0" applyFill="1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177" fontId="14" fillId="37" borderId="38" xfId="0" applyNumberFormat="1" applyFont="1" applyFill="1" applyBorder="1" applyAlignment="1">
      <alignment horizontal="center"/>
    </xf>
    <xf numFmtId="177" fontId="14" fillId="37" borderId="33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10" fillId="32" borderId="56" xfId="0" applyFont="1" applyFill="1" applyBorder="1" applyAlignment="1">
      <alignment horizontal="center"/>
    </xf>
    <xf numFmtId="17" fontId="9" fillId="0" borderId="0" xfId="0" applyNumberFormat="1" applyFont="1" applyBorder="1" applyAlignment="1">
      <alignment horizontal="center" vertical="top"/>
    </xf>
    <xf numFmtId="39" fontId="11" fillId="0" borderId="57" xfId="0" applyNumberFormat="1" applyFont="1" applyBorder="1" applyAlignment="1">
      <alignment/>
    </xf>
    <xf numFmtId="39" fontId="11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58" xfId="0" applyFont="1" applyBorder="1" applyAlignment="1">
      <alignment/>
    </xf>
    <xf numFmtId="39" fontId="12" fillId="32" borderId="10" xfId="0" applyNumberFormat="1" applyFont="1" applyFill="1" applyBorder="1" applyAlignment="1">
      <alignment horizontal="center"/>
    </xf>
    <xf numFmtId="39" fontId="9" fillId="0" borderId="0" xfId="0" applyNumberFormat="1" applyFont="1" applyBorder="1" applyAlignment="1">
      <alignment horizontal="left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rmal 2" xfId="50"/>
    <cellStyle name="Normal 2 2" xfId="51"/>
    <cellStyle name="Normal 2 3" xfId="52"/>
    <cellStyle name="Normal 3" xfId="53"/>
    <cellStyle name="Normal 4" xfId="54"/>
    <cellStyle name="Normal 5" xfId="55"/>
    <cellStyle name="Normal 6" xfId="56"/>
    <cellStyle name="Nota" xfId="57"/>
    <cellStyle name="Percent" xfId="58"/>
    <cellStyle name="Ruim" xfId="59"/>
    <cellStyle name="Saída" xfId="60"/>
    <cellStyle name="Comma [0]" xfId="61"/>
    <cellStyle name="Separador de milhares 2" xfId="62"/>
    <cellStyle name="Separador de milhares 2 2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2 2" xfId="74"/>
    <cellStyle name="Vírgula 2 3" xfId="75"/>
    <cellStyle name="Vírgula 2 4" xfId="76"/>
    <cellStyle name="Vírgula 3" xfId="77"/>
    <cellStyle name="Vírgula 3 2" xfId="78"/>
    <cellStyle name="Vírgula 3 3" xfId="79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133350</xdr:rowOff>
    </xdr:from>
    <xdr:to>
      <xdr:col>1</xdr:col>
      <xdr:colOff>485775</xdr:colOff>
      <xdr:row>3</xdr:row>
      <xdr:rowOff>38100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3335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133350</xdr:rowOff>
    </xdr:from>
    <xdr:to>
      <xdr:col>1</xdr:col>
      <xdr:colOff>485775</xdr:colOff>
      <xdr:row>3</xdr:row>
      <xdr:rowOff>38100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3335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133350</xdr:rowOff>
    </xdr:from>
    <xdr:to>
      <xdr:col>1</xdr:col>
      <xdr:colOff>485775</xdr:colOff>
      <xdr:row>3</xdr:row>
      <xdr:rowOff>38100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3335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1</xdr:col>
      <xdr:colOff>428625</xdr:colOff>
      <xdr:row>3</xdr:row>
      <xdr:rowOff>104775</xdr:rowOff>
    </xdr:to>
    <xdr:pic>
      <xdr:nvPicPr>
        <xdr:cNvPr id="1" name="Picture 1" descr="Brasão Prefeitura Santo Antonio de Pos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207"/>
  <sheetViews>
    <sheetView showGridLines="0" tabSelected="1" zoomScale="110" zoomScaleNormal="110" zoomScaleSheetLayoutView="110" zoomScalePageLayoutView="0" workbookViewId="0" topLeftCell="A177">
      <selection activeCell="C203" sqref="C203"/>
    </sheetView>
  </sheetViews>
  <sheetFormatPr defaultColWidth="9.140625" defaultRowHeight="12.75"/>
  <cols>
    <col min="1" max="1" width="6.7109375" style="0" customWidth="1"/>
    <col min="2" max="2" width="13.7109375" style="98" customWidth="1"/>
    <col min="3" max="3" width="75.7109375" style="1" customWidth="1"/>
    <col min="4" max="4" width="8.7109375" style="0" customWidth="1"/>
    <col min="5" max="6" width="12.7109375" style="2" customWidth="1"/>
    <col min="7" max="7" width="15.7109375" style="2" customWidth="1"/>
    <col min="8" max="8" width="20.7109375" style="0" customWidth="1"/>
    <col min="9" max="9" width="11.8515625" style="0" bestFit="1" customWidth="1"/>
    <col min="10" max="10" width="14.57421875" style="0" bestFit="1" customWidth="1"/>
    <col min="11" max="11" width="13.8515625" style="0" customWidth="1"/>
    <col min="12" max="12" width="13.140625" style="0" bestFit="1" customWidth="1"/>
  </cols>
  <sheetData>
    <row r="1" spans="1:7" ht="19.5" customHeight="1">
      <c r="A1" s="177"/>
      <c r="B1" s="178"/>
      <c r="C1" s="183" t="s">
        <v>3</v>
      </c>
      <c r="D1" s="183"/>
      <c r="E1" s="183"/>
      <c r="F1" s="183"/>
      <c r="G1" s="184"/>
    </row>
    <row r="2" spans="1:7" ht="19.5" customHeight="1">
      <c r="A2" s="179"/>
      <c r="B2" s="180"/>
      <c r="C2" s="185" t="s">
        <v>150</v>
      </c>
      <c r="D2" s="186"/>
      <c r="E2" s="186"/>
      <c r="F2" s="186"/>
      <c r="G2" s="187"/>
    </row>
    <row r="3" spans="1:11" ht="19.5" customHeight="1">
      <c r="A3" s="179"/>
      <c r="B3" s="180"/>
      <c r="C3" s="188" t="s">
        <v>4</v>
      </c>
      <c r="D3" s="189"/>
      <c r="E3" s="189"/>
      <c r="F3" s="189"/>
      <c r="G3" s="190"/>
      <c r="K3" s="2"/>
    </row>
    <row r="4" spans="1:11" ht="19.5" customHeight="1" thickBot="1">
      <c r="A4" s="181"/>
      <c r="B4" s="182"/>
      <c r="C4" s="132" t="s">
        <v>494</v>
      </c>
      <c r="D4" s="76"/>
      <c r="E4" s="76"/>
      <c r="F4" s="76"/>
      <c r="G4" s="77"/>
      <c r="K4" s="2"/>
    </row>
    <row r="5" spans="1:11" s="3" customFormat="1" ht="24.75" customHeight="1">
      <c r="A5" s="78" t="s">
        <v>0</v>
      </c>
      <c r="B5" s="79" t="s">
        <v>6</v>
      </c>
      <c r="C5" s="117" t="s">
        <v>31</v>
      </c>
      <c r="D5" s="80" t="s">
        <v>2</v>
      </c>
      <c r="E5" s="81" t="s">
        <v>1</v>
      </c>
      <c r="F5" s="82" t="s">
        <v>5</v>
      </c>
      <c r="G5" s="83" t="s">
        <v>7</v>
      </c>
      <c r="H5" s="7"/>
      <c r="K5" s="169"/>
    </row>
    <row r="6" spans="1:11" s="125" customFormat="1" ht="15.75" customHeight="1">
      <c r="A6" s="118" t="s">
        <v>29</v>
      </c>
      <c r="B6" s="119"/>
      <c r="C6" s="120" t="s">
        <v>34</v>
      </c>
      <c r="D6" s="121"/>
      <c r="E6" s="122"/>
      <c r="F6" s="122"/>
      <c r="G6" s="126"/>
      <c r="H6" s="124"/>
      <c r="I6" s="127"/>
      <c r="J6" s="124"/>
      <c r="K6" s="170"/>
    </row>
    <row r="7" spans="1:10" s="4" customFormat="1" ht="15">
      <c r="A7" s="123" t="s">
        <v>58</v>
      </c>
      <c r="B7" s="89" t="s">
        <v>38</v>
      </c>
      <c r="C7" s="88" t="s">
        <v>39</v>
      </c>
      <c r="D7" s="89" t="s">
        <v>40</v>
      </c>
      <c r="E7" s="92">
        <v>3</v>
      </c>
      <c r="F7" s="90">
        <v>865.04</v>
      </c>
      <c r="G7" s="91">
        <f>E7*F7</f>
        <v>2595.12</v>
      </c>
      <c r="H7" s="15"/>
      <c r="I7" s="15"/>
      <c r="J7" s="15"/>
    </row>
    <row r="8" spans="1:10" s="4" customFormat="1" ht="25.5">
      <c r="A8" s="123" t="s">
        <v>60</v>
      </c>
      <c r="B8" s="89" t="s">
        <v>41</v>
      </c>
      <c r="C8" s="88" t="s">
        <v>42</v>
      </c>
      <c r="D8" s="89" t="s">
        <v>40</v>
      </c>
      <c r="E8" s="92">
        <v>3</v>
      </c>
      <c r="F8" s="90">
        <v>1092.87</v>
      </c>
      <c r="G8" s="91">
        <f>E8*F8</f>
        <v>3278.6099999999997</v>
      </c>
      <c r="H8" s="15"/>
      <c r="I8" s="15"/>
      <c r="J8" s="15"/>
    </row>
    <row r="9" spans="1:10" s="159" customFormat="1" ht="15">
      <c r="A9" s="160"/>
      <c r="B9" s="152"/>
      <c r="C9" s="153" t="s">
        <v>379</v>
      </c>
      <c r="D9" s="154"/>
      <c r="E9" s="155"/>
      <c r="F9" s="156"/>
      <c r="G9" s="157">
        <f>SUM(G7:G8)</f>
        <v>5873.73</v>
      </c>
      <c r="H9" s="163">
        <f>SUM(G7:G8)</f>
        <v>5873.73</v>
      </c>
      <c r="I9" s="158"/>
      <c r="J9" s="158"/>
    </row>
    <row r="10" spans="1:10" s="4" customFormat="1" ht="15">
      <c r="A10" s="118" t="s">
        <v>48</v>
      </c>
      <c r="B10" s="119"/>
      <c r="C10" s="120" t="s">
        <v>89</v>
      </c>
      <c r="D10" s="121"/>
      <c r="E10" s="122"/>
      <c r="F10" s="136"/>
      <c r="G10" s="126"/>
      <c r="H10" s="15"/>
      <c r="I10" s="15"/>
      <c r="J10" s="15"/>
    </row>
    <row r="11" spans="1:10" s="4" customFormat="1" ht="25.5">
      <c r="A11" s="123" t="s">
        <v>62</v>
      </c>
      <c r="B11" s="89" t="s">
        <v>94</v>
      </c>
      <c r="C11" s="88" t="s">
        <v>649</v>
      </c>
      <c r="D11" s="89" t="s">
        <v>44</v>
      </c>
      <c r="E11" s="92">
        <f>E14*0.25</f>
        <v>328.4875</v>
      </c>
      <c r="F11" s="90">
        <v>20.61</v>
      </c>
      <c r="G11" s="91">
        <f>E11*F11</f>
        <v>6770.127375</v>
      </c>
      <c r="H11" s="15"/>
      <c r="I11" s="15"/>
      <c r="J11" s="15"/>
    </row>
    <row r="12" spans="1:12" s="4" customFormat="1" ht="25.5">
      <c r="A12" s="123" t="s">
        <v>63</v>
      </c>
      <c r="B12" s="89" t="s">
        <v>153</v>
      </c>
      <c r="C12" s="88" t="s">
        <v>154</v>
      </c>
      <c r="D12" s="89" t="s">
        <v>44</v>
      </c>
      <c r="E12" s="92">
        <f>E11</f>
        <v>328.4875</v>
      </c>
      <c r="F12" s="90">
        <v>12.54</v>
      </c>
      <c r="G12" s="91">
        <f>E12*F12</f>
        <v>4119.23325</v>
      </c>
      <c r="H12" s="15"/>
      <c r="I12" s="15"/>
      <c r="J12" s="15"/>
      <c r="L12" s="167"/>
    </row>
    <row r="13" spans="1:10" s="4" customFormat="1" ht="25.5">
      <c r="A13" s="123" t="s">
        <v>64</v>
      </c>
      <c r="B13" s="89">
        <v>94280</v>
      </c>
      <c r="C13" s="88" t="s">
        <v>80</v>
      </c>
      <c r="D13" s="89" t="s">
        <v>49</v>
      </c>
      <c r="E13" s="92">
        <v>657.3</v>
      </c>
      <c r="F13" s="90">
        <v>55.38</v>
      </c>
      <c r="G13" s="91">
        <f>E13*F13</f>
        <v>36401.274</v>
      </c>
      <c r="H13" s="15"/>
      <c r="I13" s="15"/>
      <c r="J13" s="15"/>
    </row>
    <row r="14" spans="1:10" s="4" customFormat="1" ht="25.5">
      <c r="A14" s="123" t="s">
        <v>65</v>
      </c>
      <c r="B14" s="89">
        <v>92398</v>
      </c>
      <c r="C14" s="88" t="s">
        <v>54</v>
      </c>
      <c r="D14" s="89" t="s">
        <v>37</v>
      </c>
      <c r="E14" s="92">
        <v>1313.95</v>
      </c>
      <c r="F14" s="90">
        <v>105.42</v>
      </c>
      <c r="G14" s="91">
        <f>E14*F14</f>
        <v>138516.609</v>
      </c>
      <c r="H14" s="15"/>
      <c r="I14" s="15"/>
      <c r="J14" s="15"/>
    </row>
    <row r="15" spans="1:10" s="159" customFormat="1" ht="15">
      <c r="A15" s="160"/>
      <c r="B15" s="152"/>
      <c r="C15" s="153" t="s">
        <v>381</v>
      </c>
      <c r="D15" s="154"/>
      <c r="E15" s="155"/>
      <c r="F15" s="156"/>
      <c r="G15" s="157">
        <f>SUM(G11:G14)</f>
        <v>185807.243625</v>
      </c>
      <c r="H15" s="163">
        <f>SUM(G11:G14)</f>
        <v>185807.243625</v>
      </c>
      <c r="I15" s="158"/>
      <c r="J15" s="158"/>
    </row>
    <row r="16" spans="1:10" s="4" customFormat="1" ht="15">
      <c r="A16" s="118" t="s">
        <v>50</v>
      </c>
      <c r="B16" s="119"/>
      <c r="C16" s="120" t="s">
        <v>158</v>
      </c>
      <c r="D16" s="121"/>
      <c r="E16" s="122"/>
      <c r="F16" s="136"/>
      <c r="G16" s="126"/>
      <c r="H16" s="15"/>
      <c r="I16" s="15"/>
      <c r="J16" s="15"/>
    </row>
    <row r="17" spans="1:10" s="4" customFormat="1" ht="25.5">
      <c r="A17" s="123" t="s">
        <v>66</v>
      </c>
      <c r="B17" s="89" t="s">
        <v>94</v>
      </c>
      <c r="C17" s="88" t="s">
        <v>95</v>
      </c>
      <c r="D17" s="89" t="s">
        <v>44</v>
      </c>
      <c r="E17" s="92">
        <f>E20*1</f>
        <v>243.8</v>
      </c>
      <c r="F17" s="90">
        <v>20.61</v>
      </c>
      <c r="G17" s="91">
        <f aca="true" t="shared" si="0" ref="G17:G27">E17*F17</f>
        <v>5024.718</v>
      </c>
      <c r="H17" s="15"/>
      <c r="I17" s="15"/>
      <c r="J17" s="15"/>
    </row>
    <row r="18" spans="1:10" s="4" customFormat="1" ht="25.5">
      <c r="A18" s="123" t="s">
        <v>67</v>
      </c>
      <c r="B18" s="133" t="s">
        <v>153</v>
      </c>
      <c r="C18" s="88" t="s">
        <v>154</v>
      </c>
      <c r="D18" s="89" t="s">
        <v>44</v>
      </c>
      <c r="E18" s="92">
        <f>E17</f>
        <v>243.8</v>
      </c>
      <c r="F18" s="90">
        <v>12.54</v>
      </c>
      <c r="G18" s="91">
        <f t="shared" si="0"/>
        <v>3057.252</v>
      </c>
      <c r="H18" s="15"/>
      <c r="I18" s="15"/>
      <c r="J18" s="15"/>
    </row>
    <row r="19" spans="1:10" s="4" customFormat="1" ht="25.5">
      <c r="A19" s="123" t="s">
        <v>68</v>
      </c>
      <c r="B19" s="89">
        <v>94280</v>
      </c>
      <c r="C19" s="88" t="s">
        <v>80</v>
      </c>
      <c r="D19" s="89" t="s">
        <v>49</v>
      </c>
      <c r="E19" s="92">
        <v>93.4</v>
      </c>
      <c r="F19" s="90">
        <v>55.38</v>
      </c>
      <c r="G19" s="91">
        <f t="shared" si="0"/>
        <v>5172.492</v>
      </c>
      <c r="H19" s="15"/>
      <c r="I19" s="15"/>
      <c r="J19" s="15"/>
    </row>
    <row r="20" spans="1:10" s="4" customFormat="1" ht="25.5">
      <c r="A20" s="123" t="s">
        <v>69</v>
      </c>
      <c r="B20" s="89">
        <v>93681</v>
      </c>
      <c r="C20" s="88" t="s">
        <v>159</v>
      </c>
      <c r="D20" s="89" t="s">
        <v>37</v>
      </c>
      <c r="E20" s="92">
        <v>243.8</v>
      </c>
      <c r="F20" s="90">
        <v>113.89</v>
      </c>
      <c r="G20" s="91">
        <f t="shared" si="0"/>
        <v>27766.382</v>
      </c>
      <c r="H20" s="15"/>
      <c r="I20" s="15"/>
      <c r="J20" s="15"/>
    </row>
    <row r="21" spans="1:10" s="4" customFormat="1" ht="51">
      <c r="A21" s="123" t="s">
        <v>192</v>
      </c>
      <c r="B21" s="89">
        <v>99839</v>
      </c>
      <c r="C21" s="166" t="s">
        <v>496</v>
      </c>
      <c r="D21" s="89" t="s">
        <v>49</v>
      </c>
      <c r="E21" s="92">
        <v>15.3</v>
      </c>
      <c r="F21" s="90">
        <v>542.87</v>
      </c>
      <c r="G21" s="91">
        <f t="shared" si="0"/>
        <v>8305.911</v>
      </c>
      <c r="H21" s="15"/>
      <c r="I21" s="15"/>
      <c r="J21" s="15"/>
    </row>
    <row r="22" spans="1:10" s="4" customFormat="1" ht="15">
      <c r="A22" s="123" t="s">
        <v>532</v>
      </c>
      <c r="B22" s="89" t="s">
        <v>96</v>
      </c>
      <c r="C22" s="88" t="s">
        <v>184</v>
      </c>
      <c r="D22" s="89" t="s">
        <v>49</v>
      </c>
      <c r="E22" s="92">
        <v>20</v>
      </c>
      <c r="F22" s="90">
        <v>65.87</v>
      </c>
      <c r="G22" s="91">
        <f t="shared" si="0"/>
        <v>1317.4</v>
      </c>
      <c r="H22" s="15"/>
      <c r="I22" s="15"/>
      <c r="J22" s="15"/>
    </row>
    <row r="23" spans="1:10" s="4" customFormat="1" ht="25.5">
      <c r="A23" s="123" t="s">
        <v>533</v>
      </c>
      <c r="B23" s="89" t="s">
        <v>51</v>
      </c>
      <c r="C23" s="88" t="s">
        <v>185</v>
      </c>
      <c r="D23" s="89" t="s">
        <v>44</v>
      </c>
      <c r="E23" s="92">
        <v>0.66</v>
      </c>
      <c r="F23" s="90">
        <v>61.08</v>
      </c>
      <c r="G23" s="91">
        <f t="shared" si="0"/>
        <v>40.3128</v>
      </c>
      <c r="H23" s="15"/>
      <c r="I23" s="15"/>
      <c r="J23" s="15"/>
    </row>
    <row r="24" spans="1:10" s="4" customFormat="1" ht="15">
      <c r="A24" s="123" t="s">
        <v>534</v>
      </c>
      <c r="B24" s="89" t="s">
        <v>90</v>
      </c>
      <c r="C24" s="88" t="s">
        <v>187</v>
      </c>
      <c r="D24" s="89" t="s">
        <v>44</v>
      </c>
      <c r="E24" s="92">
        <v>0.07</v>
      </c>
      <c r="F24" s="90">
        <v>193.79</v>
      </c>
      <c r="G24" s="91">
        <f t="shared" si="0"/>
        <v>13.5653</v>
      </c>
      <c r="H24" s="15"/>
      <c r="I24" s="15"/>
      <c r="J24" s="15"/>
    </row>
    <row r="25" spans="1:10" s="4" customFormat="1" ht="15">
      <c r="A25" s="123" t="s">
        <v>535</v>
      </c>
      <c r="B25" s="89" t="s">
        <v>186</v>
      </c>
      <c r="C25" s="88" t="s">
        <v>188</v>
      </c>
      <c r="D25" s="89" t="s">
        <v>44</v>
      </c>
      <c r="E25" s="92">
        <v>0.66</v>
      </c>
      <c r="F25" s="90">
        <v>499.19</v>
      </c>
      <c r="G25" s="91">
        <f t="shared" si="0"/>
        <v>329.4654</v>
      </c>
      <c r="H25" s="15"/>
      <c r="I25" s="15"/>
      <c r="J25" s="15"/>
    </row>
    <row r="26" spans="1:10" s="4" customFormat="1" ht="15">
      <c r="A26" s="123" t="s">
        <v>536</v>
      </c>
      <c r="B26" s="89" t="s">
        <v>99</v>
      </c>
      <c r="C26" s="88" t="s">
        <v>189</v>
      </c>
      <c r="D26" s="89" t="s">
        <v>93</v>
      </c>
      <c r="E26" s="92">
        <f>E25*90</f>
        <v>59.400000000000006</v>
      </c>
      <c r="F26" s="90">
        <v>11.19</v>
      </c>
      <c r="G26" s="91">
        <f t="shared" si="0"/>
        <v>664.686</v>
      </c>
      <c r="H26" s="15"/>
      <c r="I26" s="15"/>
      <c r="J26" s="15"/>
    </row>
    <row r="27" spans="1:10" s="4" customFormat="1" ht="15">
      <c r="A27" s="123" t="s">
        <v>537</v>
      </c>
      <c r="B27" s="89" t="s">
        <v>114</v>
      </c>
      <c r="C27" s="88" t="s">
        <v>648</v>
      </c>
      <c r="D27" s="89" t="s">
        <v>37</v>
      </c>
      <c r="E27" s="92">
        <v>51.7</v>
      </c>
      <c r="F27" s="90">
        <v>192.29</v>
      </c>
      <c r="G27" s="91">
        <f t="shared" si="0"/>
        <v>9941.393</v>
      </c>
      <c r="H27" s="15"/>
      <c r="I27" s="15"/>
      <c r="J27" s="15"/>
    </row>
    <row r="28" spans="1:10" s="4" customFormat="1" ht="15">
      <c r="A28" s="123" t="s">
        <v>538</v>
      </c>
      <c r="B28" s="89" t="s">
        <v>117</v>
      </c>
      <c r="C28" s="88" t="s">
        <v>181</v>
      </c>
      <c r="D28" s="89" t="s">
        <v>44</v>
      </c>
      <c r="E28" s="92">
        <v>3.65</v>
      </c>
      <c r="F28" s="90">
        <v>405.01</v>
      </c>
      <c r="G28" s="91">
        <f>E28*F28</f>
        <v>1478.2865</v>
      </c>
      <c r="H28" s="15"/>
      <c r="I28" s="15"/>
      <c r="J28" s="15"/>
    </row>
    <row r="29" spans="1:10" s="4" customFormat="1" ht="15">
      <c r="A29" s="123" t="s">
        <v>539</v>
      </c>
      <c r="B29" s="89" t="s">
        <v>99</v>
      </c>
      <c r="C29" s="88" t="s">
        <v>190</v>
      </c>
      <c r="D29" s="89" t="s">
        <v>93</v>
      </c>
      <c r="E29" s="92">
        <f>E28*90</f>
        <v>328.5</v>
      </c>
      <c r="F29" s="90">
        <v>11.19</v>
      </c>
      <c r="G29" s="91">
        <f>E29*F29</f>
        <v>3675.915</v>
      </c>
      <c r="H29" s="15"/>
      <c r="I29" s="15"/>
      <c r="J29" s="15"/>
    </row>
    <row r="30" spans="1:10" s="4" customFormat="1" ht="15">
      <c r="A30" s="123" t="s">
        <v>540</v>
      </c>
      <c r="B30" s="89" t="s">
        <v>118</v>
      </c>
      <c r="C30" s="88" t="s">
        <v>182</v>
      </c>
      <c r="D30" s="89" t="s">
        <v>37</v>
      </c>
      <c r="E30" s="92">
        <v>53.35</v>
      </c>
      <c r="F30" s="90">
        <v>34.61</v>
      </c>
      <c r="G30" s="91">
        <f>E30*F30</f>
        <v>1846.4435</v>
      </c>
      <c r="H30" s="15"/>
      <c r="I30" s="15"/>
      <c r="J30" s="15"/>
    </row>
    <row r="31" spans="1:10" s="4" customFormat="1" ht="15">
      <c r="A31" s="123" t="s">
        <v>541</v>
      </c>
      <c r="B31" s="89" t="s">
        <v>183</v>
      </c>
      <c r="C31" s="88" t="s">
        <v>191</v>
      </c>
      <c r="D31" s="89" t="s">
        <v>49</v>
      </c>
      <c r="E31" s="92">
        <v>65</v>
      </c>
      <c r="F31" s="90">
        <v>21.88</v>
      </c>
      <c r="G31" s="91">
        <f>E31*F31</f>
        <v>1422.2</v>
      </c>
      <c r="H31" s="15"/>
      <c r="I31" s="15"/>
      <c r="J31" s="15"/>
    </row>
    <row r="32" spans="1:10" s="159" customFormat="1" ht="15">
      <c r="A32" s="160"/>
      <c r="B32" s="152"/>
      <c r="C32" s="153" t="s">
        <v>380</v>
      </c>
      <c r="D32" s="154"/>
      <c r="E32" s="155"/>
      <c r="F32" s="156"/>
      <c r="G32" s="157">
        <f>SUM(G17:G31)</f>
        <v>70056.42249999999</v>
      </c>
      <c r="H32" s="163">
        <f>SUM(G17:G31)</f>
        <v>70056.42249999999</v>
      </c>
      <c r="I32" s="158"/>
      <c r="J32" s="158"/>
    </row>
    <row r="33" spans="1:10" s="125" customFormat="1" ht="15.75" customHeight="1">
      <c r="A33" s="118" t="s">
        <v>52</v>
      </c>
      <c r="B33" s="119"/>
      <c r="C33" s="120" t="s">
        <v>197</v>
      </c>
      <c r="D33" s="121"/>
      <c r="E33" s="122"/>
      <c r="F33" s="122"/>
      <c r="G33" s="126"/>
      <c r="H33" s="124"/>
      <c r="I33" s="124"/>
      <c r="J33" s="124"/>
    </row>
    <row r="34" spans="1:10" s="4" customFormat="1" ht="25.5">
      <c r="A34" s="123" t="s">
        <v>70</v>
      </c>
      <c r="B34" s="89" t="s">
        <v>94</v>
      </c>
      <c r="C34" s="88" t="s">
        <v>95</v>
      </c>
      <c r="D34" s="89" t="s">
        <v>44</v>
      </c>
      <c r="E34" s="92">
        <v>441.98</v>
      </c>
      <c r="F34" s="90">
        <v>20.61</v>
      </c>
      <c r="G34" s="91">
        <f aca="true" t="shared" si="1" ref="G34:G39">E34*F34</f>
        <v>9109.2078</v>
      </c>
      <c r="H34" s="15"/>
      <c r="I34" s="15"/>
      <c r="J34" s="15"/>
    </row>
    <row r="35" spans="1:10" s="4" customFormat="1" ht="25.5">
      <c r="A35" s="123" t="s">
        <v>71</v>
      </c>
      <c r="B35" s="89" t="s">
        <v>153</v>
      </c>
      <c r="C35" s="88" t="s">
        <v>154</v>
      </c>
      <c r="D35" s="89" t="s">
        <v>44</v>
      </c>
      <c r="E35" s="92">
        <f>E34</f>
        <v>441.98</v>
      </c>
      <c r="F35" s="90">
        <v>12.54</v>
      </c>
      <c r="G35" s="91">
        <f t="shared" si="1"/>
        <v>5542.4292</v>
      </c>
      <c r="H35" s="15"/>
      <c r="I35" s="15"/>
      <c r="J35" s="15"/>
    </row>
    <row r="36" spans="1:10" s="4" customFormat="1" ht="25.5">
      <c r="A36" s="123" t="s">
        <v>72</v>
      </c>
      <c r="B36" s="89" t="s">
        <v>498</v>
      </c>
      <c r="C36" s="88" t="s">
        <v>527</v>
      </c>
      <c r="D36" s="89" t="s">
        <v>44</v>
      </c>
      <c r="E36" s="92">
        <f>92*3</f>
        <v>276</v>
      </c>
      <c r="F36" s="90">
        <v>450.53</v>
      </c>
      <c r="G36" s="91">
        <f t="shared" si="1"/>
        <v>124346.28</v>
      </c>
      <c r="H36" s="15"/>
      <c r="I36" s="15"/>
      <c r="J36" s="15"/>
    </row>
    <row r="37" spans="1:10" s="4" customFormat="1" ht="25.5">
      <c r="A37" s="123" t="s">
        <v>59</v>
      </c>
      <c r="B37" s="89">
        <v>94279</v>
      </c>
      <c r="C37" s="88" t="s">
        <v>53</v>
      </c>
      <c r="D37" s="89" t="s">
        <v>49</v>
      </c>
      <c r="E37" s="92">
        <v>179.7</v>
      </c>
      <c r="F37" s="90">
        <v>49.98</v>
      </c>
      <c r="G37" s="91">
        <f t="shared" si="1"/>
        <v>8981.405999999999</v>
      </c>
      <c r="H37" s="15"/>
      <c r="I37" s="15"/>
      <c r="J37" s="15"/>
    </row>
    <row r="38" spans="1:10" s="4" customFormat="1" ht="25.5">
      <c r="A38" s="123" t="s">
        <v>73</v>
      </c>
      <c r="B38" s="89">
        <v>94280</v>
      </c>
      <c r="C38" s="88" t="s">
        <v>80</v>
      </c>
      <c r="D38" s="89" t="s">
        <v>49</v>
      </c>
      <c r="E38" s="92">
        <v>8.9</v>
      </c>
      <c r="F38" s="90">
        <v>55.38</v>
      </c>
      <c r="G38" s="91">
        <f t="shared" si="1"/>
        <v>492.88200000000006</v>
      </c>
      <c r="H38" s="15"/>
      <c r="I38" s="15"/>
      <c r="J38" s="15"/>
    </row>
    <row r="39" spans="1:10" s="4" customFormat="1" ht="25.5">
      <c r="A39" s="123" t="s">
        <v>74</v>
      </c>
      <c r="B39" s="89">
        <v>92398</v>
      </c>
      <c r="C39" s="88" t="s">
        <v>54</v>
      </c>
      <c r="D39" s="89" t="s">
        <v>37</v>
      </c>
      <c r="E39" s="92">
        <v>796.5</v>
      </c>
      <c r="F39" s="90">
        <v>105.42</v>
      </c>
      <c r="G39" s="91">
        <f t="shared" si="1"/>
        <v>83967.03</v>
      </c>
      <c r="H39" s="15"/>
      <c r="I39" s="15"/>
      <c r="J39" s="15"/>
    </row>
    <row r="40" spans="1:10" s="159" customFormat="1" ht="15">
      <c r="A40" s="160"/>
      <c r="B40" s="152"/>
      <c r="C40" s="153" t="s">
        <v>382</v>
      </c>
      <c r="D40" s="154"/>
      <c r="E40" s="155"/>
      <c r="F40" s="156"/>
      <c r="G40" s="157">
        <f>SUM(G34:G39)</f>
        <v>232439.235</v>
      </c>
      <c r="H40" s="163">
        <f>SUM(G34:G39)</f>
        <v>232439.235</v>
      </c>
      <c r="I40" s="158"/>
      <c r="J40" s="158"/>
    </row>
    <row r="41" spans="1:10" s="125" customFormat="1" ht="15.75" customHeight="1">
      <c r="A41" s="118" t="s">
        <v>108</v>
      </c>
      <c r="B41" s="119"/>
      <c r="C41" s="120" t="s">
        <v>160</v>
      </c>
      <c r="D41" s="121"/>
      <c r="E41" s="122"/>
      <c r="F41" s="122"/>
      <c r="G41" s="126"/>
      <c r="H41" s="124"/>
      <c r="I41" s="124"/>
      <c r="J41" s="124"/>
    </row>
    <row r="42" spans="1:10" s="4" customFormat="1" ht="15">
      <c r="A42" s="123" t="s">
        <v>125</v>
      </c>
      <c r="B42" s="133" t="s">
        <v>161</v>
      </c>
      <c r="C42" s="88" t="s">
        <v>162</v>
      </c>
      <c r="D42" s="89" t="s">
        <v>49</v>
      </c>
      <c r="E42" s="92">
        <v>39.1</v>
      </c>
      <c r="F42" s="90">
        <v>8.14</v>
      </c>
      <c r="G42" s="91">
        <f>E42*F42</f>
        <v>318.27400000000006</v>
      </c>
      <c r="H42" s="15"/>
      <c r="I42" s="15"/>
      <c r="J42" s="15"/>
    </row>
    <row r="43" spans="1:10" s="4" customFormat="1" ht="25.5">
      <c r="A43" s="123" t="s">
        <v>126</v>
      </c>
      <c r="B43" s="133" t="s">
        <v>168</v>
      </c>
      <c r="C43" s="88" t="s">
        <v>169</v>
      </c>
      <c r="D43" s="89" t="s">
        <v>49</v>
      </c>
      <c r="E43" s="92">
        <f>E42*2</f>
        <v>78.2</v>
      </c>
      <c r="F43" s="90">
        <v>5.57</v>
      </c>
      <c r="G43" s="91">
        <f aca="true" t="shared" si="2" ref="G43:G50">E43*F43</f>
        <v>435.574</v>
      </c>
      <c r="H43" s="15"/>
      <c r="I43" s="15"/>
      <c r="J43" s="15"/>
    </row>
    <row r="44" spans="1:10" s="4" customFormat="1" ht="25.5">
      <c r="A44" s="123" t="s">
        <v>127</v>
      </c>
      <c r="B44" s="133" t="s">
        <v>163</v>
      </c>
      <c r="C44" s="88" t="s">
        <v>170</v>
      </c>
      <c r="D44" s="89" t="s">
        <v>44</v>
      </c>
      <c r="E44" s="92">
        <v>6.84</v>
      </c>
      <c r="F44" s="90">
        <v>223.96</v>
      </c>
      <c r="G44" s="91">
        <f t="shared" si="2"/>
        <v>1531.8864</v>
      </c>
      <c r="H44" s="15"/>
      <c r="I44" s="15"/>
      <c r="J44" s="15"/>
    </row>
    <row r="45" spans="1:10" s="4" customFormat="1" ht="25.5">
      <c r="A45" s="123" t="s">
        <v>128</v>
      </c>
      <c r="B45" s="133" t="s">
        <v>164</v>
      </c>
      <c r="C45" s="88" t="s">
        <v>165</v>
      </c>
      <c r="D45" s="89" t="s">
        <v>44</v>
      </c>
      <c r="E45" s="92">
        <v>10.75</v>
      </c>
      <c r="F45" s="90">
        <v>105.96</v>
      </c>
      <c r="G45" s="91">
        <f t="shared" si="2"/>
        <v>1139.07</v>
      </c>
      <c r="H45" s="15"/>
      <c r="I45" s="15"/>
      <c r="J45" s="15"/>
    </row>
    <row r="46" spans="1:10" s="4" customFormat="1" ht="15">
      <c r="A46" s="123" t="s">
        <v>129</v>
      </c>
      <c r="B46" s="133" t="s">
        <v>90</v>
      </c>
      <c r="C46" s="88" t="s">
        <v>166</v>
      </c>
      <c r="D46" s="89" t="s">
        <v>44</v>
      </c>
      <c r="E46" s="92">
        <v>2.93</v>
      </c>
      <c r="F46" s="90">
        <v>193.79</v>
      </c>
      <c r="G46" s="91">
        <f t="shared" si="2"/>
        <v>567.8047</v>
      </c>
      <c r="H46" s="138"/>
      <c r="I46" s="15"/>
      <c r="J46" s="15"/>
    </row>
    <row r="47" spans="1:10" s="4" customFormat="1" ht="15">
      <c r="A47" s="123" t="s">
        <v>130</v>
      </c>
      <c r="B47" s="133" t="s">
        <v>92</v>
      </c>
      <c r="C47" s="88" t="s">
        <v>179</v>
      </c>
      <c r="D47" s="89" t="s">
        <v>93</v>
      </c>
      <c r="E47" s="92">
        <v>212.98</v>
      </c>
      <c r="F47" s="90">
        <v>11.52</v>
      </c>
      <c r="G47" s="91">
        <f t="shared" si="2"/>
        <v>2453.5296</v>
      </c>
      <c r="H47" s="15"/>
      <c r="I47" s="15"/>
      <c r="J47" s="15"/>
    </row>
    <row r="48" spans="1:10" s="4" customFormat="1" ht="25.5">
      <c r="A48" s="123" t="s">
        <v>131</v>
      </c>
      <c r="B48" s="133" t="s">
        <v>91</v>
      </c>
      <c r="C48" s="88" t="s">
        <v>198</v>
      </c>
      <c r="D48" s="89" t="s">
        <v>44</v>
      </c>
      <c r="E48" s="92">
        <v>6.84</v>
      </c>
      <c r="F48" s="90">
        <v>940.75</v>
      </c>
      <c r="G48" s="91">
        <f t="shared" si="2"/>
        <v>6434.73</v>
      </c>
      <c r="H48" s="15"/>
      <c r="I48" s="15"/>
      <c r="J48" s="15"/>
    </row>
    <row r="49" spans="1:10" s="4" customFormat="1" ht="25.5">
      <c r="A49" s="123" t="s">
        <v>132</v>
      </c>
      <c r="B49" s="133" t="s">
        <v>43</v>
      </c>
      <c r="C49" s="88" t="s">
        <v>199</v>
      </c>
      <c r="D49" s="89" t="s">
        <v>37</v>
      </c>
      <c r="E49" s="92">
        <v>926.9</v>
      </c>
      <c r="F49" s="90">
        <v>3.46</v>
      </c>
      <c r="G49" s="91">
        <f t="shared" si="2"/>
        <v>3207.074</v>
      </c>
      <c r="H49" s="131"/>
      <c r="I49" s="15"/>
      <c r="J49" s="15"/>
    </row>
    <row r="50" spans="1:10" s="4" customFormat="1" ht="15">
      <c r="A50" s="123" t="s">
        <v>133</v>
      </c>
      <c r="B50" s="133" t="s">
        <v>90</v>
      </c>
      <c r="C50" s="88" t="s">
        <v>528</v>
      </c>
      <c r="D50" s="89" t="s">
        <v>44</v>
      </c>
      <c r="E50" s="92">
        <f>E49*0.07</f>
        <v>64.88300000000001</v>
      </c>
      <c r="F50" s="90">
        <v>193.79</v>
      </c>
      <c r="G50" s="91">
        <f t="shared" si="2"/>
        <v>12573.676570000001</v>
      </c>
      <c r="H50" s="131"/>
      <c r="I50" s="15"/>
      <c r="J50" s="15"/>
    </row>
    <row r="51" spans="1:10" s="159" customFormat="1" ht="15">
      <c r="A51" s="160"/>
      <c r="B51" s="152"/>
      <c r="C51" s="153" t="s">
        <v>383</v>
      </c>
      <c r="D51" s="154"/>
      <c r="E51" s="155"/>
      <c r="F51" s="156"/>
      <c r="G51" s="157">
        <f>SUM(G42:G50)</f>
        <v>28661.619270000003</v>
      </c>
      <c r="H51" s="163">
        <f>SUM(G42:G50)</f>
        <v>28661.619270000003</v>
      </c>
      <c r="I51" s="158"/>
      <c r="J51" s="158"/>
    </row>
    <row r="52" spans="1:10" s="125" customFormat="1" ht="15.75" customHeight="1">
      <c r="A52" s="118" t="s">
        <v>109</v>
      </c>
      <c r="B52" s="119"/>
      <c r="C52" s="120" t="s">
        <v>47</v>
      </c>
      <c r="D52" s="121"/>
      <c r="E52" s="122"/>
      <c r="F52" s="122"/>
      <c r="G52" s="126"/>
      <c r="H52" s="124"/>
      <c r="I52" s="124"/>
      <c r="J52" s="124"/>
    </row>
    <row r="53" spans="1:10" s="4" customFormat="1" ht="25.5">
      <c r="A53" s="123" t="s">
        <v>134</v>
      </c>
      <c r="B53" s="133" t="s">
        <v>502</v>
      </c>
      <c r="C53" s="88" t="s">
        <v>529</v>
      </c>
      <c r="D53" s="89" t="s">
        <v>37</v>
      </c>
      <c r="E53" s="92">
        <v>17263.16</v>
      </c>
      <c r="F53" s="90">
        <v>14.25</v>
      </c>
      <c r="G53" s="91">
        <f>E53*F53</f>
        <v>246000.03</v>
      </c>
      <c r="H53" s="15"/>
      <c r="I53" s="15"/>
      <c r="J53" s="15"/>
    </row>
    <row r="54" spans="1:10" s="4" customFormat="1" ht="15">
      <c r="A54" s="123" t="s">
        <v>135</v>
      </c>
      <c r="B54" s="133" t="s">
        <v>172</v>
      </c>
      <c r="C54" s="88" t="s">
        <v>173</v>
      </c>
      <c r="D54" s="89" t="s">
        <v>49</v>
      </c>
      <c r="E54" s="92">
        <v>153</v>
      </c>
      <c r="F54" s="90">
        <v>84.28</v>
      </c>
      <c r="G54" s="91">
        <f>E54*F54</f>
        <v>12894.84</v>
      </c>
      <c r="H54" s="15"/>
      <c r="I54" s="15"/>
      <c r="J54" s="15"/>
    </row>
    <row r="55" spans="1:10" s="4" customFormat="1" ht="15">
      <c r="A55" s="123" t="s">
        <v>136</v>
      </c>
      <c r="B55" s="133" t="s">
        <v>51</v>
      </c>
      <c r="C55" s="88" t="s">
        <v>56</v>
      </c>
      <c r="D55" s="89" t="s">
        <v>44</v>
      </c>
      <c r="E55" s="92">
        <v>55.8</v>
      </c>
      <c r="F55" s="90">
        <v>61.08</v>
      </c>
      <c r="G55" s="91">
        <f>E55*F55</f>
        <v>3408.2639999999997</v>
      </c>
      <c r="H55" s="15"/>
      <c r="I55" s="15"/>
      <c r="J55" s="15"/>
    </row>
    <row r="56" spans="1:10" s="4" customFormat="1" ht="15">
      <c r="A56" s="123" t="s">
        <v>137</v>
      </c>
      <c r="B56" s="133" t="s">
        <v>90</v>
      </c>
      <c r="C56" s="88" t="s">
        <v>174</v>
      </c>
      <c r="D56" s="89" t="s">
        <v>44</v>
      </c>
      <c r="E56" s="92">
        <v>1.12</v>
      </c>
      <c r="F56" s="137">
        <v>193.79</v>
      </c>
      <c r="G56" s="91">
        <f aca="true" t="shared" si="3" ref="G56:G65">E56*F56</f>
        <v>217.0448</v>
      </c>
      <c r="H56" s="15"/>
      <c r="I56" s="15"/>
      <c r="J56" s="15"/>
    </row>
    <row r="57" spans="1:10" s="4" customFormat="1" ht="15">
      <c r="A57" s="123" t="s">
        <v>201</v>
      </c>
      <c r="B57" s="133" t="s">
        <v>175</v>
      </c>
      <c r="C57" s="88" t="s">
        <v>176</v>
      </c>
      <c r="D57" s="89" t="s">
        <v>49</v>
      </c>
      <c r="E57" s="92">
        <v>62</v>
      </c>
      <c r="F57" s="90">
        <v>157.06</v>
      </c>
      <c r="G57" s="91">
        <f t="shared" si="3"/>
        <v>9737.72</v>
      </c>
      <c r="H57" s="15"/>
      <c r="I57" s="15"/>
      <c r="J57" s="15"/>
    </row>
    <row r="58" spans="1:10" s="4" customFormat="1" ht="15">
      <c r="A58" s="123" t="s">
        <v>202</v>
      </c>
      <c r="B58" s="133" t="s">
        <v>177</v>
      </c>
      <c r="C58" s="88" t="s">
        <v>178</v>
      </c>
      <c r="D58" s="89" t="s">
        <v>44</v>
      </c>
      <c r="E58" s="92">
        <f>E55</f>
        <v>55.8</v>
      </c>
      <c r="F58" s="90">
        <v>8.75</v>
      </c>
      <c r="G58" s="91">
        <f t="shared" si="3"/>
        <v>488.25</v>
      </c>
      <c r="H58" s="15"/>
      <c r="I58" s="15"/>
      <c r="J58" s="15"/>
    </row>
    <row r="59" spans="1:10" s="4" customFormat="1" ht="38.25">
      <c r="A59" s="123" t="s">
        <v>203</v>
      </c>
      <c r="B59" s="133">
        <v>97978</v>
      </c>
      <c r="C59" s="88" t="s">
        <v>351</v>
      </c>
      <c r="D59" s="89" t="s">
        <v>55</v>
      </c>
      <c r="E59" s="92">
        <v>5</v>
      </c>
      <c r="F59" s="90">
        <v>981.07</v>
      </c>
      <c r="G59" s="91">
        <f t="shared" si="3"/>
        <v>4905.35</v>
      </c>
      <c r="H59" s="15"/>
      <c r="I59" s="15"/>
      <c r="J59" s="15"/>
    </row>
    <row r="60" spans="1:10" s="4" customFormat="1" ht="25.5">
      <c r="A60" s="123" t="s">
        <v>204</v>
      </c>
      <c r="B60" s="133">
        <v>98050</v>
      </c>
      <c r="C60" s="88" t="s">
        <v>352</v>
      </c>
      <c r="D60" s="89" t="s">
        <v>49</v>
      </c>
      <c r="E60" s="92">
        <f>E59*2</f>
        <v>10</v>
      </c>
      <c r="F60" s="90">
        <v>287.34</v>
      </c>
      <c r="G60" s="91">
        <f t="shared" si="3"/>
        <v>2873.3999999999996</v>
      </c>
      <c r="H60" s="15"/>
      <c r="I60" s="15"/>
      <c r="J60" s="15"/>
    </row>
    <row r="61" spans="1:10" s="4" customFormat="1" ht="25.5">
      <c r="A61" s="123" t="s">
        <v>205</v>
      </c>
      <c r="B61" s="133">
        <v>98115</v>
      </c>
      <c r="C61" s="88" t="s">
        <v>353</v>
      </c>
      <c r="D61" s="89" t="s">
        <v>55</v>
      </c>
      <c r="E61" s="92">
        <v>5</v>
      </c>
      <c r="F61" s="90">
        <v>106.06</v>
      </c>
      <c r="G61" s="91">
        <f t="shared" si="3"/>
        <v>530.3</v>
      </c>
      <c r="H61" s="15"/>
      <c r="I61" s="15"/>
      <c r="J61" s="15"/>
    </row>
    <row r="62" spans="1:10" s="4" customFormat="1" ht="25.5">
      <c r="A62" s="123" t="s">
        <v>542</v>
      </c>
      <c r="B62" s="133" t="s">
        <v>168</v>
      </c>
      <c r="C62" s="88" t="s">
        <v>169</v>
      </c>
      <c r="D62" s="89" t="s">
        <v>49</v>
      </c>
      <c r="E62" s="92">
        <v>5</v>
      </c>
      <c r="F62" s="90">
        <v>5.57</v>
      </c>
      <c r="G62" s="91">
        <f t="shared" si="3"/>
        <v>27.85</v>
      </c>
      <c r="H62" s="15"/>
      <c r="I62" s="15"/>
      <c r="J62" s="15"/>
    </row>
    <row r="63" spans="1:10" s="4" customFormat="1" ht="15">
      <c r="A63" s="123" t="s">
        <v>543</v>
      </c>
      <c r="B63" s="133" t="s">
        <v>163</v>
      </c>
      <c r="C63" s="88" t="s">
        <v>354</v>
      </c>
      <c r="D63" s="89" t="s">
        <v>44</v>
      </c>
      <c r="E63" s="92">
        <v>0.35</v>
      </c>
      <c r="F63" s="90">
        <v>223.96</v>
      </c>
      <c r="G63" s="91">
        <f t="shared" si="3"/>
        <v>78.386</v>
      </c>
      <c r="H63" s="15"/>
      <c r="I63" s="15"/>
      <c r="J63" s="15"/>
    </row>
    <row r="64" spans="1:10" s="4" customFormat="1" ht="25.5">
      <c r="A64" s="123" t="s">
        <v>544</v>
      </c>
      <c r="B64" s="133" t="s">
        <v>164</v>
      </c>
      <c r="C64" s="88" t="s">
        <v>165</v>
      </c>
      <c r="D64" s="89" t="s">
        <v>44</v>
      </c>
      <c r="E64" s="92">
        <f>E63</f>
        <v>0.35</v>
      </c>
      <c r="F64" s="90">
        <v>105.96</v>
      </c>
      <c r="G64" s="91">
        <f t="shared" si="3"/>
        <v>37.086</v>
      </c>
      <c r="H64" s="15"/>
      <c r="I64" s="15"/>
      <c r="J64" s="15"/>
    </row>
    <row r="65" spans="1:10" s="4" customFormat="1" ht="25.5">
      <c r="A65" s="123" t="s">
        <v>545</v>
      </c>
      <c r="B65" s="133" t="s">
        <v>91</v>
      </c>
      <c r="C65" s="88" t="s">
        <v>167</v>
      </c>
      <c r="D65" s="89" t="s">
        <v>44</v>
      </c>
      <c r="E65" s="92">
        <v>0.35</v>
      </c>
      <c r="F65" s="90">
        <v>940.75</v>
      </c>
      <c r="G65" s="91">
        <f t="shared" si="3"/>
        <v>329.2625</v>
      </c>
      <c r="H65" s="15"/>
      <c r="I65" s="15"/>
      <c r="J65" s="15"/>
    </row>
    <row r="66" spans="1:10" s="159" customFormat="1" ht="15">
      <c r="A66" s="160"/>
      <c r="B66" s="152"/>
      <c r="C66" s="153" t="s">
        <v>384</v>
      </c>
      <c r="D66" s="154"/>
      <c r="E66" s="155"/>
      <c r="F66" s="156"/>
      <c r="G66" s="157">
        <f>SUM(G53:G65)</f>
        <v>281527.78329999995</v>
      </c>
      <c r="H66" s="163">
        <f>SUM(G53:G65)</f>
        <v>281527.78329999995</v>
      </c>
      <c r="I66" s="158"/>
      <c r="J66" s="158"/>
    </row>
    <row r="67" spans="1:10" s="4" customFormat="1" ht="15">
      <c r="A67" s="118" t="s">
        <v>119</v>
      </c>
      <c r="B67" s="119"/>
      <c r="C67" s="120" t="s">
        <v>333</v>
      </c>
      <c r="D67" s="121"/>
      <c r="E67" s="122"/>
      <c r="F67" s="122"/>
      <c r="G67" s="126"/>
      <c r="H67" s="15"/>
      <c r="I67" s="15"/>
      <c r="J67" s="15"/>
    </row>
    <row r="68" spans="1:10" s="4" customFormat="1" ht="25.5">
      <c r="A68" s="123" t="s">
        <v>121</v>
      </c>
      <c r="B68" s="89" t="s">
        <v>94</v>
      </c>
      <c r="C68" s="88" t="s">
        <v>95</v>
      </c>
      <c r="D68" s="89" t="s">
        <v>44</v>
      </c>
      <c r="E68" s="92">
        <v>140.46</v>
      </c>
      <c r="F68" s="90">
        <v>20.61</v>
      </c>
      <c r="G68" s="91">
        <f aca="true" t="shared" si="4" ref="G68:G73">E68*F68</f>
        <v>2894.8806</v>
      </c>
      <c r="H68" s="15"/>
      <c r="I68" s="15"/>
      <c r="J68" s="15"/>
    </row>
    <row r="69" spans="1:11" s="4" customFormat="1" ht="25.5">
      <c r="A69" s="123" t="s">
        <v>138</v>
      </c>
      <c r="B69" s="89" t="s">
        <v>153</v>
      </c>
      <c r="C69" s="88" t="s">
        <v>154</v>
      </c>
      <c r="D69" s="89" t="s">
        <v>44</v>
      </c>
      <c r="E69" s="92">
        <f>E68</f>
        <v>140.46</v>
      </c>
      <c r="F69" s="90">
        <v>12.54</v>
      </c>
      <c r="G69" s="91">
        <f t="shared" si="4"/>
        <v>1761.3684</v>
      </c>
      <c r="H69" s="15"/>
      <c r="I69" s="15"/>
      <c r="J69" s="15"/>
      <c r="K69" s="167"/>
    </row>
    <row r="70" spans="1:10" s="4" customFormat="1" ht="25.5">
      <c r="A70" s="123" t="s">
        <v>139</v>
      </c>
      <c r="B70" s="89">
        <v>94279</v>
      </c>
      <c r="C70" s="88" t="s">
        <v>53</v>
      </c>
      <c r="D70" s="89" t="s">
        <v>49</v>
      </c>
      <c r="E70" s="92">
        <v>200.5</v>
      </c>
      <c r="F70" s="90">
        <v>49.98</v>
      </c>
      <c r="G70" s="91">
        <f t="shared" si="4"/>
        <v>10020.99</v>
      </c>
      <c r="H70" s="15"/>
      <c r="I70" s="15"/>
      <c r="J70" s="15"/>
    </row>
    <row r="71" spans="1:10" s="4" customFormat="1" ht="25.5">
      <c r="A71" s="123" t="s">
        <v>140</v>
      </c>
      <c r="B71" s="89">
        <v>94280</v>
      </c>
      <c r="C71" s="88" t="s">
        <v>80</v>
      </c>
      <c r="D71" s="89" t="s">
        <v>49</v>
      </c>
      <c r="E71" s="92">
        <v>17</v>
      </c>
      <c r="F71" s="90">
        <v>55.38</v>
      </c>
      <c r="G71" s="91">
        <f t="shared" si="4"/>
        <v>941.46</v>
      </c>
      <c r="H71" s="15"/>
      <c r="I71" s="138"/>
      <c r="J71" s="138"/>
    </row>
    <row r="72" spans="1:10" s="4" customFormat="1" ht="25.5">
      <c r="A72" s="123" t="s">
        <v>120</v>
      </c>
      <c r="B72" s="89">
        <v>92398</v>
      </c>
      <c r="C72" s="166" t="s">
        <v>54</v>
      </c>
      <c r="D72" s="89" t="s">
        <v>37</v>
      </c>
      <c r="E72" s="92">
        <v>561.85</v>
      </c>
      <c r="F72" s="90">
        <v>105.42</v>
      </c>
      <c r="G72" s="91">
        <f t="shared" si="4"/>
        <v>59230.227000000006</v>
      </c>
      <c r="H72" s="15"/>
      <c r="I72" s="15"/>
      <c r="J72" s="15"/>
    </row>
    <row r="73" spans="1:10" s="4" customFormat="1" ht="51">
      <c r="A73" s="123" t="s">
        <v>141</v>
      </c>
      <c r="B73" s="89">
        <v>99839</v>
      </c>
      <c r="C73" s="88" t="s">
        <v>496</v>
      </c>
      <c r="D73" s="89" t="s">
        <v>49</v>
      </c>
      <c r="E73" s="92">
        <v>71.2</v>
      </c>
      <c r="F73" s="90">
        <v>542.87</v>
      </c>
      <c r="G73" s="91">
        <f t="shared" si="4"/>
        <v>38652.344000000005</v>
      </c>
      <c r="H73" s="15"/>
      <c r="I73" s="15"/>
      <c r="J73" s="168"/>
    </row>
    <row r="74" spans="1:10" s="159" customFormat="1" ht="15">
      <c r="A74" s="160"/>
      <c r="B74" s="152"/>
      <c r="C74" s="153" t="s">
        <v>645</v>
      </c>
      <c r="D74" s="154"/>
      <c r="E74" s="155"/>
      <c r="F74" s="156"/>
      <c r="G74" s="157">
        <f>SUM(G68:G73)</f>
        <v>113501.27000000002</v>
      </c>
      <c r="H74" s="163">
        <f>SUM(G68:G73)</f>
        <v>113501.27000000002</v>
      </c>
      <c r="I74" s="158"/>
      <c r="J74" s="158"/>
    </row>
    <row r="75" spans="1:10" s="4" customFormat="1" ht="15">
      <c r="A75" s="118" t="s">
        <v>206</v>
      </c>
      <c r="B75" s="119"/>
      <c r="C75" s="120" t="s">
        <v>332</v>
      </c>
      <c r="D75" s="121"/>
      <c r="E75" s="122"/>
      <c r="F75" s="122"/>
      <c r="G75" s="126"/>
      <c r="H75" s="15"/>
      <c r="I75" s="15"/>
      <c r="J75" s="15"/>
    </row>
    <row r="76" spans="1:10" s="142" customFormat="1" ht="12.75">
      <c r="A76" s="143" t="s">
        <v>207</v>
      </c>
      <c r="B76" s="144"/>
      <c r="C76" s="145" t="s">
        <v>208</v>
      </c>
      <c r="D76" s="146"/>
      <c r="E76" s="147"/>
      <c r="F76" s="147"/>
      <c r="G76" s="148">
        <f>SUM(G77:G80)</f>
        <v>2971.5474999999997</v>
      </c>
      <c r="H76" s="149">
        <f>SUM(G77:G80)</f>
        <v>2971.5474999999997</v>
      </c>
      <c r="I76" s="141"/>
      <c r="J76" s="141"/>
    </row>
    <row r="77" spans="1:10" s="4" customFormat="1" ht="15">
      <c r="A77" s="123" t="s">
        <v>546</v>
      </c>
      <c r="B77" s="89" t="s">
        <v>499</v>
      </c>
      <c r="C77" s="88" t="s">
        <v>500</v>
      </c>
      <c r="D77" s="89" t="s">
        <v>37</v>
      </c>
      <c r="E77" s="92">
        <v>17.3</v>
      </c>
      <c r="F77" s="90">
        <v>16.44</v>
      </c>
      <c r="G77" s="91">
        <f>E77*F77</f>
        <v>284.41200000000003</v>
      </c>
      <c r="H77" s="15"/>
      <c r="I77" s="15"/>
      <c r="J77" s="15"/>
    </row>
    <row r="78" spans="1:10" s="4" customFormat="1" ht="25.5">
      <c r="A78" s="123" t="s">
        <v>547</v>
      </c>
      <c r="B78" s="89" t="s">
        <v>151</v>
      </c>
      <c r="C78" s="88" t="s">
        <v>209</v>
      </c>
      <c r="D78" s="89" t="s">
        <v>37</v>
      </c>
      <c r="E78" s="92">
        <v>46.9</v>
      </c>
      <c r="F78" s="90">
        <v>7.57</v>
      </c>
      <c r="G78" s="91">
        <f>E78*F78</f>
        <v>355.033</v>
      </c>
      <c r="H78" s="15"/>
      <c r="I78" s="15"/>
      <c r="J78" s="15"/>
    </row>
    <row r="79" spans="1:10" s="4" customFormat="1" ht="25.5">
      <c r="A79" s="123" t="s">
        <v>548</v>
      </c>
      <c r="B79" s="89" t="s">
        <v>94</v>
      </c>
      <c r="C79" s="88" t="s">
        <v>95</v>
      </c>
      <c r="D79" s="89" t="s">
        <v>44</v>
      </c>
      <c r="E79" s="92">
        <f>E78*1.5</f>
        <v>70.35</v>
      </c>
      <c r="F79" s="90">
        <v>20.61</v>
      </c>
      <c r="G79" s="91">
        <f>E79*F79</f>
        <v>1449.9134999999999</v>
      </c>
      <c r="H79" s="15"/>
      <c r="I79" s="15"/>
      <c r="J79" s="15"/>
    </row>
    <row r="80" spans="1:10" s="4" customFormat="1" ht="25.5">
      <c r="A80" s="123" t="s">
        <v>549</v>
      </c>
      <c r="B80" s="89" t="s">
        <v>153</v>
      </c>
      <c r="C80" s="88" t="s">
        <v>154</v>
      </c>
      <c r="D80" s="89" t="s">
        <v>44</v>
      </c>
      <c r="E80" s="92">
        <f>E79*1</f>
        <v>70.35</v>
      </c>
      <c r="F80" s="90">
        <v>12.54</v>
      </c>
      <c r="G80" s="91">
        <f>E80*F80</f>
        <v>882.1889999999999</v>
      </c>
      <c r="H80" s="131"/>
      <c r="I80" s="15"/>
      <c r="J80" s="15"/>
    </row>
    <row r="81" spans="1:10" s="142" customFormat="1" ht="12.75">
      <c r="A81" s="143" t="s">
        <v>292</v>
      </c>
      <c r="B81" s="144"/>
      <c r="C81" s="145" t="s">
        <v>211</v>
      </c>
      <c r="D81" s="146"/>
      <c r="E81" s="147"/>
      <c r="F81" s="147"/>
      <c r="G81" s="148">
        <f>SUM(G82:G89)</f>
        <v>7626.932999999999</v>
      </c>
      <c r="H81" s="149">
        <f>SUM(G82:G89)</f>
        <v>7626.932999999999</v>
      </c>
      <c r="I81" s="141"/>
      <c r="J81" s="141"/>
    </row>
    <row r="82" spans="1:10" s="4" customFormat="1" ht="15">
      <c r="A82" s="123" t="s">
        <v>550</v>
      </c>
      <c r="B82" s="89" t="s">
        <v>212</v>
      </c>
      <c r="C82" s="88" t="s">
        <v>213</v>
      </c>
      <c r="D82" s="89" t="s">
        <v>49</v>
      </c>
      <c r="E82" s="92">
        <v>40</v>
      </c>
      <c r="F82" s="90">
        <v>77.99</v>
      </c>
      <c r="G82" s="91">
        <f aca="true" t="shared" si="5" ref="G82:G89">E82*F82</f>
        <v>3119.6</v>
      </c>
      <c r="H82" s="15"/>
      <c r="I82" s="15"/>
      <c r="J82" s="15"/>
    </row>
    <row r="83" spans="1:10" s="4" customFormat="1" ht="15">
      <c r="A83" s="123" t="s">
        <v>551</v>
      </c>
      <c r="B83" s="89" t="s">
        <v>51</v>
      </c>
      <c r="C83" s="88" t="s">
        <v>214</v>
      </c>
      <c r="D83" s="89" t="s">
        <v>44</v>
      </c>
      <c r="E83" s="92">
        <v>1.58</v>
      </c>
      <c r="F83" s="90">
        <v>61.08</v>
      </c>
      <c r="G83" s="91">
        <f t="shared" si="5"/>
        <v>96.5064</v>
      </c>
      <c r="H83" s="15"/>
      <c r="I83" s="15"/>
      <c r="J83" s="15"/>
    </row>
    <row r="84" spans="1:10" s="4" customFormat="1" ht="15">
      <c r="A84" s="123" t="s">
        <v>552</v>
      </c>
      <c r="B84" s="89" t="s">
        <v>90</v>
      </c>
      <c r="C84" s="88" t="s">
        <v>215</v>
      </c>
      <c r="D84" s="89" t="s">
        <v>44</v>
      </c>
      <c r="E84" s="92">
        <v>0.14</v>
      </c>
      <c r="F84" s="90">
        <v>193.79</v>
      </c>
      <c r="G84" s="91">
        <f t="shared" si="5"/>
        <v>27.1306</v>
      </c>
      <c r="H84" s="15"/>
      <c r="I84" s="15"/>
      <c r="J84" s="15"/>
    </row>
    <row r="85" spans="1:10" s="4" customFormat="1" ht="15">
      <c r="A85" s="123" t="s">
        <v>553</v>
      </c>
      <c r="B85" s="89" t="s">
        <v>97</v>
      </c>
      <c r="C85" s="88" t="s">
        <v>216</v>
      </c>
      <c r="D85" s="89" t="s">
        <v>44</v>
      </c>
      <c r="E85" s="92">
        <v>1.44</v>
      </c>
      <c r="F85" s="90">
        <v>474.27</v>
      </c>
      <c r="G85" s="91">
        <f t="shared" si="5"/>
        <v>682.9487999999999</v>
      </c>
      <c r="H85" s="15"/>
      <c r="I85" s="15"/>
      <c r="J85" s="15"/>
    </row>
    <row r="86" spans="1:10" s="4" customFormat="1" ht="15">
      <c r="A86" s="123" t="s">
        <v>554</v>
      </c>
      <c r="B86" s="89" t="s">
        <v>98</v>
      </c>
      <c r="C86" s="88" t="s">
        <v>217</v>
      </c>
      <c r="D86" s="89" t="s">
        <v>44</v>
      </c>
      <c r="E86" s="92">
        <f>E85</f>
        <v>1.44</v>
      </c>
      <c r="F86" s="90">
        <v>85.87</v>
      </c>
      <c r="G86" s="91">
        <f t="shared" si="5"/>
        <v>123.6528</v>
      </c>
      <c r="H86" s="15"/>
      <c r="I86" s="15"/>
      <c r="J86" s="15"/>
    </row>
    <row r="87" spans="1:10" s="4" customFormat="1" ht="15">
      <c r="A87" s="123" t="s">
        <v>555</v>
      </c>
      <c r="B87" s="89" t="s">
        <v>99</v>
      </c>
      <c r="C87" s="88" t="s">
        <v>218</v>
      </c>
      <c r="D87" s="89" t="s">
        <v>93</v>
      </c>
      <c r="E87" s="92">
        <f>E86*80</f>
        <v>115.19999999999999</v>
      </c>
      <c r="F87" s="90">
        <v>11.19</v>
      </c>
      <c r="G87" s="91">
        <f t="shared" si="5"/>
        <v>1289.0879999999997</v>
      </c>
      <c r="H87" s="15"/>
      <c r="I87" s="15"/>
      <c r="J87" s="15"/>
    </row>
    <row r="88" spans="1:10" s="4" customFormat="1" ht="15">
      <c r="A88" s="123" t="s">
        <v>556</v>
      </c>
      <c r="B88" s="89" t="s">
        <v>219</v>
      </c>
      <c r="C88" s="88" t="s">
        <v>220</v>
      </c>
      <c r="D88" s="89" t="s">
        <v>44</v>
      </c>
      <c r="E88" s="92">
        <v>1.92</v>
      </c>
      <c r="F88" s="90">
        <v>910.67</v>
      </c>
      <c r="G88" s="91">
        <f t="shared" si="5"/>
        <v>1748.4863999999998</v>
      </c>
      <c r="H88" s="15"/>
      <c r="I88" s="15"/>
      <c r="J88" s="15"/>
    </row>
    <row r="89" spans="1:10" s="4" customFormat="1" ht="25.5">
      <c r="A89" s="123" t="s">
        <v>557</v>
      </c>
      <c r="B89" s="89" t="s">
        <v>104</v>
      </c>
      <c r="C89" s="88" t="s">
        <v>105</v>
      </c>
      <c r="D89" s="89" t="s">
        <v>37</v>
      </c>
      <c r="E89" s="92">
        <v>38.4</v>
      </c>
      <c r="F89" s="90">
        <v>14.05</v>
      </c>
      <c r="G89" s="91">
        <f t="shared" si="5"/>
        <v>539.52</v>
      </c>
      <c r="H89" s="15"/>
      <c r="I89" s="15"/>
      <c r="J89" s="15"/>
    </row>
    <row r="90" spans="1:10" s="142" customFormat="1" ht="12.75">
      <c r="A90" s="143" t="s">
        <v>295</v>
      </c>
      <c r="B90" s="144"/>
      <c r="C90" s="145" t="s">
        <v>221</v>
      </c>
      <c r="D90" s="146"/>
      <c r="E90" s="147"/>
      <c r="F90" s="147"/>
      <c r="G90" s="148">
        <f>SUM(G91:G103)</f>
        <v>16467.142799999998</v>
      </c>
      <c r="H90" s="149">
        <f>SUM(G91:G103)</f>
        <v>16467.142799999998</v>
      </c>
      <c r="I90" s="141"/>
      <c r="J90" s="141"/>
    </row>
    <row r="91" spans="1:10" s="4" customFormat="1" ht="15">
      <c r="A91" s="123" t="s">
        <v>558</v>
      </c>
      <c r="B91" s="89" t="s">
        <v>222</v>
      </c>
      <c r="C91" s="88" t="s">
        <v>223</v>
      </c>
      <c r="D91" s="89" t="s">
        <v>37</v>
      </c>
      <c r="E91" s="92">
        <v>10.26</v>
      </c>
      <c r="F91" s="90">
        <v>241.2</v>
      </c>
      <c r="G91" s="91">
        <f aca="true" t="shared" si="6" ref="G91:G103">E91*F91</f>
        <v>2474.712</v>
      </c>
      <c r="H91" s="15"/>
      <c r="I91" s="15"/>
      <c r="J91" s="15"/>
    </row>
    <row r="92" spans="1:10" s="4" customFormat="1" ht="15">
      <c r="A92" s="123" t="s">
        <v>559</v>
      </c>
      <c r="B92" s="89" t="s">
        <v>97</v>
      </c>
      <c r="C92" s="88" t="s">
        <v>224</v>
      </c>
      <c r="D92" s="89" t="s">
        <v>44</v>
      </c>
      <c r="E92" s="92">
        <v>1.57</v>
      </c>
      <c r="F92" s="90">
        <v>474.27</v>
      </c>
      <c r="G92" s="91">
        <f t="shared" si="6"/>
        <v>744.6039</v>
      </c>
      <c r="H92" s="15"/>
      <c r="I92" s="15"/>
      <c r="J92" s="15"/>
    </row>
    <row r="93" spans="1:10" s="4" customFormat="1" ht="15">
      <c r="A93" s="123" t="s">
        <v>560</v>
      </c>
      <c r="B93" s="89" t="s">
        <v>98</v>
      </c>
      <c r="C93" s="88" t="s">
        <v>225</v>
      </c>
      <c r="D93" s="89" t="s">
        <v>44</v>
      </c>
      <c r="E93" s="92">
        <f>E92</f>
        <v>1.57</v>
      </c>
      <c r="F93" s="90">
        <v>85.87</v>
      </c>
      <c r="G93" s="91">
        <f t="shared" si="6"/>
        <v>134.8159</v>
      </c>
      <c r="H93" s="15"/>
      <c r="I93" s="15"/>
      <c r="J93" s="15"/>
    </row>
    <row r="94" spans="1:10" s="4" customFormat="1" ht="15">
      <c r="A94" s="123" t="s">
        <v>561</v>
      </c>
      <c r="B94" s="89" t="s">
        <v>99</v>
      </c>
      <c r="C94" s="88" t="s">
        <v>226</v>
      </c>
      <c r="D94" s="89" t="s">
        <v>93</v>
      </c>
      <c r="E94" s="92">
        <f>E92*100</f>
        <v>157</v>
      </c>
      <c r="F94" s="90">
        <v>11.19</v>
      </c>
      <c r="G94" s="91">
        <f t="shared" si="6"/>
        <v>1756.83</v>
      </c>
      <c r="H94" s="15"/>
      <c r="I94" s="15"/>
      <c r="J94" s="15"/>
    </row>
    <row r="95" spans="1:10" s="4" customFormat="1" ht="15">
      <c r="A95" s="123" t="s">
        <v>562</v>
      </c>
      <c r="B95" s="89" t="s">
        <v>115</v>
      </c>
      <c r="C95" s="88" t="s">
        <v>116</v>
      </c>
      <c r="D95" s="89" t="s">
        <v>37</v>
      </c>
      <c r="E95" s="92">
        <v>64.46</v>
      </c>
      <c r="F95" s="90">
        <v>87.96</v>
      </c>
      <c r="G95" s="91">
        <f t="shared" si="6"/>
        <v>5669.901599999999</v>
      </c>
      <c r="H95" s="15"/>
      <c r="I95" s="15"/>
      <c r="J95" s="15"/>
    </row>
    <row r="96" spans="1:10" s="4" customFormat="1" ht="25.5">
      <c r="A96" s="123" t="s">
        <v>563</v>
      </c>
      <c r="B96" s="89" t="s">
        <v>227</v>
      </c>
      <c r="C96" s="88" t="s">
        <v>228</v>
      </c>
      <c r="D96" s="89" t="s">
        <v>49</v>
      </c>
      <c r="E96" s="92">
        <v>61.05</v>
      </c>
      <c r="F96" s="90">
        <v>40.31</v>
      </c>
      <c r="G96" s="91">
        <f t="shared" si="6"/>
        <v>2460.9255</v>
      </c>
      <c r="H96" s="15"/>
      <c r="I96" s="15"/>
      <c r="J96" s="15"/>
    </row>
    <row r="97" spans="1:10" s="4" customFormat="1" ht="25.5">
      <c r="A97" s="123" t="s">
        <v>564</v>
      </c>
      <c r="B97" s="89" t="s">
        <v>636</v>
      </c>
      <c r="C97" s="88" t="s">
        <v>637</v>
      </c>
      <c r="D97" s="89" t="s">
        <v>37</v>
      </c>
      <c r="E97" s="92">
        <v>14.05</v>
      </c>
      <c r="F97" s="90">
        <v>158.93</v>
      </c>
      <c r="G97" s="91">
        <f t="shared" si="6"/>
        <v>2232.9665</v>
      </c>
      <c r="H97" s="15"/>
      <c r="I97" s="15"/>
      <c r="J97" s="15"/>
    </row>
    <row r="98" spans="1:10" s="4" customFormat="1" ht="15">
      <c r="A98" s="123" t="s">
        <v>565</v>
      </c>
      <c r="B98" s="89" t="s">
        <v>92</v>
      </c>
      <c r="C98" s="135" t="s">
        <v>638</v>
      </c>
      <c r="D98" s="89" t="s">
        <v>93</v>
      </c>
      <c r="E98" s="92">
        <f>E97*1</f>
        <v>14.05</v>
      </c>
      <c r="F98" s="137">
        <v>11.52</v>
      </c>
      <c r="G98" s="91">
        <f t="shared" si="6"/>
        <v>161.856</v>
      </c>
      <c r="H98" s="15"/>
      <c r="I98" s="15"/>
      <c r="J98" s="15"/>
    </row>
    <row r="99" spans="1:10" s="4" customFormat="1" ht="15">
      <c r="A99" s="123" t="s">
        <v>566</v>
      </c>
      <c r="B99" s="89" t="s">
        <v>90</v>
      </c>
      <c r="C99" s="88" t="s">
        <v>106</v>
      </c>
      <c r="D99" s="89" t="s">
        <v>44</v>
      </c>
      <c r="E99" s="92">
        <v>0.33</v>
      </c>
      <c r="F99" s="90">
        <v>193.79</v>
      </c>
      <c r="G99" s="91">
        <f t="shared" si="6"/>
        <v>63.9507</v>
      </c>
      <c r="H99" s="15"/>
      <c r="I99" s="15"/>
      <c r="J99" s="15"/>
    </row>
    <row r="100" spans="1:10" s="4" customFormat="1" ht="15">
      <c r="A100" s="123" t="s">
        <v>567</v>
      </c>
      <c r="B100" s="89" t="s">
        <v>339</v>
      </c>
      <c r="C100" s="88" t="s">
        <v>340</v>
      </c>
      <c r="D100" s="89" t="s">
        <v>37</v>
      </c>
      <c r="E100" s="92">
        <v>11.13</v>
      </c>
      <c r="F100" s="90">
        <v>4.51</v>
      </c>
      <c r="G100" s="91">
        <f t="shared" si="6"/>
        <v>50.1963</v>
      </c>
      <c r="H100" s="15"/>
      <c r="I100" s="15"/>
      <c r="J100" s="15"/>
    </row>
    <row r="101" spans="1:10" s="4" customFormat="1" ht="15">
      <c r="A101" s="123" t="s">
        <v>568</v>
      </c>
      <c r="B101" s="89" t="s">
        <v>92</v>
      </c>
      <c r="C101" s="88" t="s">
        <v>229</v>
      </c>
      <c r="D101" s="89" t="s">
        <v>93</v>
      </c>
      <c r="E101" s="92">
        <v>24.26</v>
      </c>
      <c r="F101" s="90">
        <v>11.52</v>
      </c>
      <c r="G101" s="91">
        <f t="shared" si="6"/>
        <v>279.47520000000003</v>
      </c>
      <c r="H101" s="15"/>
      <c r="I101" s="15"/>
      <c r="J101" s="15"/>
    </row>
    <row r="102" spans="1:10" s="4" customFormat="1" ht="15">
      <c r="A102" s="123" t="s">
        <v>639</v>
      </c>
      <c r="B102" s="89" t="s">
        <v>97</v>
      </c>
      <c r="C102" s="88" t="s">
        <v>107</v>
      </c>
      <c r="D102" s="89" t="s">
        <v>44</v>
      </c>
      <c r="E102" s="92">
        <v>0.78</v>
      </c>
      <c r="F102" s="90">
        <v>474.27</v>
      </c>
      <c r="G102" s="91">
        <f t="shared" si="6"/>
        <v>369.9306</v>
      </c>
      <c r="H102" s="15"/>
      <c r="I102" s="15"/>
      <c r="J102" s="15"/>
    </row>
    <row r="103" spans="1:10" s="4" customFormat="1" ht="15">
      <c r="A103" s="123" t="s">
        <v>640</v>
      </c>
      <c r="B103" s="89" t="s">
        <v>98</v>
      </c>
      <c r="C103" s="88" t="s">
        <v>230</v>
      </c>
      <c r="D103" s="89" t="s">
        <v>44</v>
      </c>
      <c r="E103" s="92">
        <f>E102</f>
        <v>0.78</v>
      </c>
      <c r="F103" s="90">
        <v>85.87</v>
      </c>
      <c r="G103" s="91">
        <f t="shared" si="6"/>
        <v>66.9786</v>
      </c>
      <c r="H103" s="15"/>
      <c r="I103" s="15"/>
      <c r="J103" s="15"/>
    </row>
    <row r="104" spans="1:10" s="142" customFormat="1" ht="12.75">
      <c r="A104" s="143" t="s">
        <v>298</v>
      </c>
      <c r="B104" s="144"/>
      <c r="C104" s="145" t="s">
        <v>231</v>
      </c>
      <c r="D104" s="146"/>
      <c r="E104" s="147"/>
      <c r="F104" s="147"/>
      <c r="G104" s="148">
        <f>SUM(G105:G107)</f>
        <v>10960.3406</v>
      </c>
      <c r="H104" s="149">
        <f>SUM(G105:G107)</f>
        <v>10960.3406</v>
      </c>
      <c r="I104" s="141"/>
      <c r="J104" s="141"/>
    </row>
    <row r="105" spans="1:10" s="4" customFormat="1" ht="15">
      <c r="A105" s="123" t="s">
        <v>569</v>
      </c>
      <c r="B105" s="89" t="s">
        <v>232</v>
      </c>
      <c r="C105" s="88" t="s">
        <v>233</v>
      </c>
      <c r="D105" s="89" t="s">
        <v>93</v>
      </c>
      <c r="E105" s="92">
        <f>E106*7</f>
        <v>200.26999999999998</v>
      </c>
      <c r="F105" s="90">
        <v>23.82</v>
      </c>
      <c r="G105" s="91">
        <f>E105*F105</f>
        <v>4770.4313999999995</v>
      </c>
      <c r="H105" s="15"/>
      <c r="I105" s="15"/>
      <c r="J105" s="15"/>
    </row>
    <row r="106" spans="1:10" s="4" customFormat="1" ht="25.5">
      <c r="A106" s="123" t="s">
        <v>570</v>
      </c>
      <c r="B106" s="89" t="s">
        <v>345</v>
      </c>
      <c r="C106" s="88" t="s">
        <v>346</v>
      </c>
      <c r="D106" s="89" t="s">
        <v>37</v>
      </c>
      <c r="E106" s="92">
        <v>28.61</v>
      </c>
      <c r="F106" s="90">
        <v>197.47</v>
      </c>
      <c r="G106" s="91">
        <f>E106*F106</f>
        <v>5649.6167</v>
      </c>
      <c r="H106" s="15"/>
      <c r="I106" s="15"/>
      <c r="J106" s="15"/>
    </row>
    <row r="107" spans="1:10" s="4" customFormat="1" ht="15">
      <c r="A107" s="123" t="s">
        <v>571</v>
      </c>
      <c r="B107" s="89" t="s">
        <v>341</v>
      </c>
      <c r="C107" s="88" t="s">
        <v>342</v>
      </c>
      <c r="D107" s="89" t="s">
        <v>49</v>
      </c>
      <c r="E107" s="92">
        <v>4.95</v>
      </c>
      <c r="F107" s="90">
        <v>109.15</v>
      </c>
      <c r="G107" s="91">
        <f>E107*F107</f>
        <v>540.2925</v>
      </c>
      <c r="H107" s="15"/>
      <c r="I107" s="15"/>
      <c r="J107" s="15"/>
    </row>
    <row r="108" spans="1:10" s="142" customFormat="1" ht="12.75">
      <c r="A108" s="143" t="s">
        <v>572</v>
      </c>
      <c r="B108" s="144"/>
      <c r="C108" s="145" t="s">
        <v>234</v>
      </c>
      <c r="D108" s="146"/>
      <c r="E108" s="147"/>
      <c r="F108" s="147"/>
      <c r="G108" s="148">
        <f>SUM(G109:G112)</f>
        <v>5652.724399999999</v>
      </c>
      <c r="H108" s="149">
        <f>SUM(G109:G112)</f>
        <v>5652.724399999999</v>
      </c>
      <c r="I108" s="141"/>
      <c r="J108" s="141"/>
    </row>
    <row r="109" spans="1:10" s="4" customFormat="1" ht="15">
      <c r="A109" s="123" t="s">
        <v>573</v>
      </c>
      <c r="B109" s="89" t="s">
        <v>343</v>
      </c>
      <c r="C109" s="88" t="s">
        <v>344</v>
      </c>
      <c r="D109" s="89" t="s">
        <v>37</v>
      </c>
      <c r="E109" s="92">
        <v>3.78</v>
      </c>
      <c r="F109" s="90">
        <v>635.79</v>
      </c>
      <c r="G109" s="91">
        <f>E109*F109</f>
        <v>2403.2861999999996</v>
      </c>
      <c r="H109" s="15"/>
      <c r="I109" s="15"/>
      <c r="J109" s="15"/>
    </row>
    <row r="110" spans="1:10" s="4" customFormat="1" ht="15">
      <c r="A110" s="123" t="s">
        <v>574</v>
      </c>
      <c r="B110" s="89" t="s">
        <v>235</v>
      </c>
      <c r="C110" s="88" t="s">
        <v>236</v>
      </c>
      <c r="D110" s="89" t="s">
        <v>37</v>
      </c>
      <c r="E110" s="92">
        <v>4.1</v>
      </c>
      <c r="F110" s="90">
        <v>402.51</v>
      </c>
      <c r="G110" s="91">
        <f>E110*F110</f>
        <v>1650.2909999999997</v>
      </c>
      <c r="H110" s="15"/>
      <c r="I110" s="15"/>
      <c r="J110" s="15"/>
    </row>
    <row r="111" spans="1:10" s="4" customFormat="1" ht="15">
      <c r="A111" s="123" t="s">
        <v>575</v>
      </c>
      <c r="B111" s="89" t="s">
        <v>237</v>
      </c>
      <c r="C111" s="88" t="s">
        <v>238</v>
      </c>
      <c r="D111" s="89" t="s">
        <v>37</v>
      </c>
      <c r="E111" s="92">
        <v>1.12</v>
      </c>
      <c r="F111" s="90">
        <v>1252.1</v>
      </c>
      <c r="G111" s="91">
        <f>E111*F111</f>
        <v>1402.352</v>
      </c>
      <c r="H111" s="15"/>
      <c r="I111" s="15"/>
      <c r="J111" s="15"/>
    </row>
    <row r="112" spans="1:10" s="4" customFormat="1" ht="15">
      <c r="A112" s="123" t="s">
        <v>576</v>
      </c>
      <c r="B112" s="89" t="s">
        <v>239</v>
      </c>
      <c r="C112" s="88" t="s">
        <v>240</v>
      </c>
      <c r="D112" s="89" t="s">
        <v>37</v>
      </c>
      <c r="E112" s="92">
        <v>1.12</v>
      </c>
      <c r="F112" s="90">
        <v>175.71</v>
      </c>
      <c r="G112" s="91">
        <f>E112*F112</f>
        <v>196.79520000000002</v>
      </c>
      <c r="H112" s="15"/>
      <c r="I112" s="15"/>
      <c r="J112" s="15"/>
    </row>
    <row r="113" spans="1:10" s="142" customFormat="1" ht="12.75">
      <c r="A113" s="143" t="s">
        <v>577</v>
      </c>
      <c r="B113" s="144"/>
      <c r="C113" s="145" t="s">
        <v>241</v>
      </c>
      <c r="D113" s="146"/>
      <c r="E113" s="147"/>
      <c r="F113" s="147"/>
      <c r="G113" s="148">
        <f>SUM(G114:G125)</f>
        <v>16908.888528</v>
      </c>
      <c r="H113" s="149">
        <f>SUM(G114:G125)</f>
        <v>16908.888528</v>
      </c>
      <c r="I113" s="141"/>
      <c r="J113" s="141"/>
    </row>
    <row r="114" spans="1:10" s="4" customFormat="1" ht="15">
      <c r="A114" s="123" t="s">
        <v>578</v>
      </c>
      <c r="B114" s="89" t="s">
        <v>347</v>
      </c>
      <c r="C114" s="88" t="s">
        <v>350</v>
      </c>
      <c r="D114" s="89" t="s">
        <v>37</v>
      </c>
      <c r="E114" s="92">
        <f>E115*0.03</f>
        <v>0.33390000000000003</v>
      </c>
      <c r="F114" s="90">
        <v>758.52</v>
      </c>
      <c r="G114" s="91">
        <f aca="true" t="shared" si="7" ref="G114:G125">E114*F114</f>
        <v>253.26982800000002</v>
      </c>
      <c r="H114" s="15"/>
      <c r="I114" s="15"/>
      <c r="J114" s="15"/>
    </row>
    <row r="115" spans="1:10" s="4" customFormat="1" ht="15">
      <c r="A115" s="123" t="s">
        <v>579</v>
      </c>
      <c r="B115" s="89" t="s">
        <v>242</v>
      </c>
      <c r="C115" s="88" t="s">
        <v>243</v>
      </c>
      <c r="D115" s="89" t="s">
        <v>37</v>
      </c>
      <c r="E115" s="92">
        <v>11.13</v>
      </c>
      <c r="F115" s="90">
        <v>94.79</v>
      </c>
      <c r="G115" s="91">
        <f t="shared" si="7"/>
        <v>1055.0127000000002</v>
      </c>
      <c r="H115" s="15"/>
      <c r="I115" s="15"/>
      <c r="J115" s="15"/>
    </row>
    <row r="116" spans="1:10" s="4" customFormat="1" ht="15">
      <c r="A116" s="123" t="s">
        <v>580</v>
      </c>
      <c r="B116" s="89" t="s">
        <v>244</v>
      </c>
      <c r="C116" s="88" t="s">
        <v>245</v>
      </c>
      <c r="D116" s="89" t="s">
        <v>49</v>
      </c>
      <c r="E116" s="92">
        <v>1.8</v>
      </c>
      <c r="F116" s="90">
        <v>45.37</v>
      </c>
      <c r="G116" s="91">
        <f t="shared" si="7"/>
        <v>81.666</v>
      </c>
      <c r="H116" s="15"/>
      <c r="I116" s="15"/>
      <c r="J116" s="15"/>
    </row>
    <row r="117" spans="1:10" s="4" customFormat="1" ht="15">
      <c r="A117" s="123" t="s">
        <v>581</v>
      </c>
      <c r="B117" s="89" t="s">
        <v>118</v>
      </c>
      <c r="C117" s="88" t="s">
        <v>246</v>
      </c>
      <c r="D117" s="89" t="s">
        <v>37</v>
      </c>
      <c r="E117" s="92">
        <v>11.4</v>
      </c>
      <c r="F117" s="90">
        <v>34.61</v>
      </c>
      <c r="G117" s="91">
        <f t="shared" si="7"/>
        <v>394.55400000000003</v>
      </c>
      <c r="H117" s="15"/>
      <c r="I117" s="15"/>
      <c r="J117" s="15"/>
    </row>
    <row r="118" spans="1:10" s="4" customFormat="1" ht="15">
      <c r="A118" s="123" t="s">
        <v>582</v>
      </c>
      <c r="B118" s="89" t="s">
        <v>100</v>
      </c>
      <c r="C118" s="88" t="s">
        <v>101</v>
      </c>
      <c r="D118" s="89" t="s">
        <v>37</v>
      </c>
      <c r="E118" s="92">
        <f>E95*2</f>
        <v>128.92</v>
      </c>
      <c r="F118" s="90">
        <v>6.95</v>
      </c>
      <c r="G118" s="91">
        <f t="shared" si="7"/>
        <v>895.9939999999999</v>
      </c>
      <c r="H118" s="15"/>
      <c r="I118" s="15"/>
      <c r="J118" s="15"/>
    </row>
    <row r="119" spans="1:10" s="4" customFormat="1" ht="15">
      <c r="A119" s="123" t="s">
        <v>583</v>
      </c>
      <c r="B119" s="89" t="s">
        <v>102</v>
      </c>
      <c r="C119" s="88" t="s">
        <v>103</v>
      </c>
      <c r="D119" s="89" t="s">
        <v>37</v>
      </c>
      <c r="E119" s="92">
        <f>E118</f>
        <v>128.92</v>
      </c>
      <c r="F119" s="90">
        <v>22.7</v>
      </c>
      <c r="G119" s="91">
        <f t="shared" si="7"/>
        <v>2926.4839999999995</v>
      </c>
      <c r="H119" s="15"/>
      <c r="I119" s="15"/>
      <c r="J119" s="15"/>
    </row>
    <row r="120" spans="1:10" s="4" customFormat="1" ht="15">
      <c r="A120" s="123" t="s">
        <v>584</v>
      </c>
      <c r="B120" s="89" t="s">
        <v>355</v>
      </c>
      <c r="C120" s="88" t="s">
        <v>356</v>
      </c>
      <c r="D120" s="89" t="s">
        <v>37</v>
      </c>
      <c r="E120" s="92">
        <f>E119</f>
        <v>128.92</v>
      </c>
      <c r="F120" s="90">
        <v>13.21</v>
      </c>
      <c r="G120" s="91">
        <f t="shared" si="7"/>
        <v>1703.0331999999999</v>
      </c>
      <c r="H120" s="15"/>
      <c r="I120" s="15"/>
      <c r="J120" s="15"/>
    </row>
    <row r="121" spans="1:10" s="4" customFormat="1" ht="15">
      <c r="A121" s="123" t="s">
        <v>585</v>
      </c>
      <c r="B121" s="89" t="s">
        <v>357</v>
      </c>
      <c r="C121" s="88" t="s">
        <v>358</v>
      </c>
      <c r="D121" s="89" t="s">
        <v>37</v>
      </c>
      <c r="E121" s="92">
        <v>11.13</v>
      </c>
      <c r="F121" s="90">
        <v>21.73</v>
      </c>
      <c r="G121" s="91">
        <f t="shared" si="7"/>
        <v>241.85490000000001</v>
      </c>
      <c r="H121" s="15"/>
      <c r="I121" s="15"/>
      <c r="J121" s="15"/>
    </row>
    <row r="122" spans="1:10" s="4" customFormat="1" ht="25.5">
      <c r="A122" s="123" t="s">
        <v>586</v>
      </c>
      <c r="B122" s="89" t="s">
        <v>530</v>
      </c>
      <c r="C122" s="88" t="s">
        <v>650</v>
      </c>
      <c r="D122" s="89" t="s">
        <v>37</v>
      </c>
      <c r="E122" s="92">
        <v>51.53</v>
      </c>
      <c r="F122" s="90">
        <v>99.97</v>
      </c>
      <c r="G122" s="91">
        <f t="shared" si="7"/>
        <v>5151.4541</v>
      </c>
      <c r="H122" s="15"/>
      <c r="I122" s="15"/>
      <c r="J122" s="15"/>
    </row>
    <row r="123" spans="1:10" s="4" customFormat="1" ht="15">
      <c r="A123" s="123" t="s">
        <v>587</v>
      </c>
      <c r="B123" s="89" t="s">
        <v>249</v>
      </c>
      <c r="C123" s="88" t="s">
        <v>250</v>
      </c>
      <c r="D123" s="89" t="s">
        <v>37</v>
      </c>
      <c r="E123" s="92">
        <f>E118-E122-E124+E121</f>
        <v>52.09999999999999</v>
      </c>
      <c r="F123" s="90">
        <v>32.49</v>
      </c>
      <c r="G123" s="91">
        <f t="shared" si="7"/>
        <v>1692.7289999999996</v>
      </c>
      <c r="H123" s="15"/>
      <c r="I123" s="15"/>
      <c r="J123" s="15"/>
    </row>
    <row r="124" spans="1:10" s="4" customFormat="1" ht="15">
      <c r="A124" s="123" t="s">
        <v>588</v>
      </c>
      <c r="B124" s="89" t="s">
        <v>518</v>
      </c>
      <c r="C124" s="88" t="s">
        <v>519</v>
      </c>
      <c r="D124" s="89" t="s">
        <v>37</v>
      </c>
      <c r="E124" s="92">
        <v>36.42</v>
      </c>
      <c r="F124" s="90">
        <v>35.2</v>
      </c>
      <c r="G124" s="91">
        <f t="shared" si="7"/>
        <v>1281.9840000000002</v>
      </c>
      <c r="H124" s="15"/>
      <c r="I124" s="15"/>
      <c r="J124" s="15"/>
    </row>
    <row r="125" spans="1:10" s="4" customFormat="1" ht="15">
      <c r="A125" s="123" t="s">
        <v>589</v>
      </c>
      <c r="B125" s="89" t="s">
        <v>251</v>
      </c>
      <c r="C125" s="88" t="s">
        <v>252</v>
      </c>
      <c r="D125" s="89" t="s">
        <v>37</v>
      </c>
      <c r="E125" s="92">
        <v>25.88</v>
      </c>
      <c r="F125" s="90">
        <v>47.56</v>
      </c>
      <c r="G125" s="91">
        <f t="shared" si="7"/>
        <v>1230.8528000000001</v>
      </c>
      <c r="H125" s="15"/>
      <c r="I125" s="15"/>
      <c r="J125" s="15"/>
    </row>
    <row r="126" spans="1:10" s="142" customFormat="1" ht="12.75">
      <c r="A126" s="143" t="s">
        <v>590</v>
      </c>
      <c r="B126" s="144"/>
      <c r="C126" s="145" t="s">
        <v>253</v>
      </c>
      <c r="D126" s="146"/>
      <c r="E126" s="147"/>
      <c r="F126" s="147"/>
      <c r="G126" s="148">
        <f>SUM(G127:G150)</f>
        <v>26985.253199999996</v>
      </c>
      <c r="H126" s="149">
        <f>SUM(G127:G150)</f>
        <v>26985.253199999996</v>
      </c>
      <c r="I126" s="141"/>
      <c r="J126" s="141"/>
    </row>
    <row r="127" spans="1:10" s="4" customFormat="1" ht="15">
      <c r="A127" s="139" t="s">
        <v>591</v>
      </c>
      <c r="B127" s="89" t="s">
        <v>254</v>
      </c>
      <c r="C127" s="88" t="s">
        <v>255</v>
      </c>
      <c r="D127" s="89" t="s">
        <v>210</v>
      </c>
      <c r="E127" s="134">
        <v>1.02</v>
      </c>
      <c r="F127" s="90">
        <v>861.76</v>
      </c>
      <c r="G127" s="140">
        <f aca="true" t="shared" si="8" ref="G127:G150">E127*F127</f>
        <v>878.9952</v>
      </c>
      <c r="H127" s="15"/>
      <c r="I127" s="15"/>
      <c r="J127" s="15"/>
    </row>
    <row r="128" spans="1:10" s="4" customFormat="1" ht="15">
      <c r="A128" s="139" t="s">
        <v>592</v>
      </c>
      <c r="B128" s="89" t="s">
        <v>348</v>
      </c>
      <c r="C128" s="88" t="s">
        <v>531</v>
      </c>
      <c r="D128" s="89" t="s">
        <v>37</v>
      </c>
      <c r="E128" s="134">
        <v>0.8</v>
      </c>
      <c r="F128" s="90">
        <v>532.71</v>
      </c>
      <c r="G128" s="140">
        <f t="shared" si="8"/>
        <v>426.16800000000006</v>
      </c>
      <c r="H128" s="15"/>
      <c r="I128" s="15"/>
      <c r="J128" s="15"/>
    </row>
    <row r="129" spans="1:10" s="4" customFormat="1" ht="15">
      <c r="A129" s="139" t="s">
        <v>593</v>
      </c>
      <c r="B129" s="89" t="s">
        <v>256</v>
      </c>
      <c r="C129" s="88" t="s">
        <v>651</v>
      </c>
      <c r="D129" s="89" t="s">
        <v>55</v>
      </c>
      <c r="E129" s="134">
        <v>2</v>
      </c>
      <c r="F129" s="90">
        <v>299.58</v>
      </c>
      <c r="G129" s="140">
        <f t="shared" si="8"/>
        <v>599.16</v>
      </c>
      <c r="H129" s="15"/>
      <c r="I129" s="15"/>
      <c r="J129" s="15"/>
    </row>
    <row r="130" spans="1:10" s="4" customFormat="1" ht="15">
      <c r="A130" s="139" t="s">
        <v>594</v>
      </c>
      <c r="B130" s="89" t="s">
        <v>258</v>
      </c>
      <c r="C130" s="88" t="s">
        <v>259</v>
      </c>
      <c r="D130" s="89" t="s">
        <v>55</v>
      </c>
      <c r="E130" s="134">
        <v>2</v>
      </c>
      <c r="F130" s="90">
        <v>467.77</v>
      </c>
      <c r="G130" s="140">
        <f t="shared" si="8"/>
        <v>935.54</v>
      </c>
      <c r="H130" s="15"/>
      <c r="I130" s="15"/>
      <c r="J130" s="15"/>
    </row>
    <row r="131" spans="1:10" s="4" customFormat="1" ht="15">
      <c r="A131" s="139" t="s">
        <v>595</v>
      </c>
      <c r="B131" s="89" t="s">
        <v>260</v>
      </c>
      <c r="C131" s="88" t="s">
        <v>652</v>
      </c>
      <c r="D131" s="89" t="s">
        <v>55</v>
      </c>
      <c r="E131" s="134">
        <v>2</v>
      </c>
      <c r="F131" s="90">
        <v>582.77</v>
      </c>
      <c r="G131" s="140">
        <f t="shared" si="8"/>
        <v>1165.54</v>
      </c>
      <c r="H131" s="15"/>
      <c r="I131" s="15"/>
      <c r="J131" s="15"/>
    </row>
    <row r="132" spans="1:10" s="4" customFormat="1" ht="15">
      <c r="A132" s="139" t="s">
        <v>596</v>
      </c>
      <c r="B132" s="89" t="s">
        <v>262</v>
      </c>
      <c r="C132" s="88" t="s">
        <v>263</v>
      </c>
      <c r="D132" s="89" t="s">
        <v>55</v>
      </c>
      <c r="E132" s="134">
        <v>2</v>
      </c>
      <c r="F132" s="90">
        <v>564.1</v>
      </c>
      <c r="G132" s="140">
        <f t="shared" si="8"/>
        <v>1128.2</v>
      </c>
      <c r="H132" s="15"/>
      <c r="I132" s="15"/>
      <c r="J132" s="15"/>
    </row>
    <row r="133" spans="1:10" s="4" customFormat="1" ht="15">
      <c r="A133" s="139" t="s">
        <v>597</v>
      </c>
      <c r="B133" s="89" t="s">
        <v>264</v>
      </c>
      <c r="C133" s="88" t="s">
        <v>265</v>
      </c>
      <c r="D133" s="89" t="s">
        <v>55</v>
      </c>
      <c r="E133" s="134">
        <v>2</v>
      </c>
      <c r="F133" s="90">
        <v>36.43</v>
      </c>
      <c r="G133" s="140">
        <f t="shared" si="8"/>
        <v>72.86</v>
      </c>
      <c r="H133" s="15"/>
      <c r="I133" s="15"/>
      <c r="J133" s="15"/>
    </row>
    <row r="134" spans="1:10" s="4" customFormat="1" ht="15">
      <c r="A134" s="139" t="s">
        <v>598</v>
      </c>
      <c r="B134" s="89" t="s">
        <v>266</v>
      </c>
      <c r="C134" s="88" t="s">
        <v>267</v>
      </c>
      <c r="D134" s="89" t="s">
        <v>55</v>
      </c>
      <c r="E134" s="134">
        <v>1</v>
      </c>
      <c r="F134" s="90">
        <v>313.21</v>
      </c>
      <c r="G134" s="140">
        <f t="shared" si="8"/>
        <v>313.21</v>
      </c>
      <c r="H134" s="15"/>
      <c r="I134" s="15"/>
      <c r="J134" s="15"/>
    </row>
    <row r="135" spans="1:10" s="4" customFormat="1" ht="25.5">
      <c r="A135" s="139" t="s">
        <v>599</v>
      </c>
      <c r="B135" s="89" t="s">
        <v>268</v>
      </c>
      <c r="C135" s="88" t="s">
        <v>269</v>
      </c>
      <c r="D135" s="89" t="s">
        <v>55</v>
      </c>
      <c r="E135" s="134">
        <v>1</v>
      </c>
      <c r="F135" s="90">
        <v>218.99</v>
      </c>
      <c r="G135" s="140">
        <f t="shared" si="8"/>
        <v>218.99</v>
      </c>
      <c r="H135" s="15"/>
      <c r="I135" s="15"/>
      <c r="J135" s="15"/>
    </row>
    <row r="136" spans="1:10" s="4" customFormat="1" ht="15">
      <c r="A136" s="139" t="s">
        <v>600</v>
      </c>
      <c r="B136" s="89" t="s">
        <v>270</v>
      </c>
      <c r="C136" s="88" t="s">
        <v>271</v>
      </c>
      <c r="D136" s="89" t="s">
        <v>55</v>
      </c>
      <c r="E136" s="134">
        <v>1</v>
      </c>
      <c r="F136" s="90">
        <v>58.29</v>
      </c>
      <c r="G136" s="140">
        <f t="shared" si="8"/>
        <v>58.29</v>
      </c>
      <c r="H136" s="15"/>
      <c r="I136" s="15"/>
      <c r="J136" s="15"/>
    </row>
    <row r="137" spans="1:10" s="4" customFormat="1" ht="15">
      <c r="A137" s="139" t="s">
        <v>601</v>
      </c>
      <c r="B137" s="89" t="s">
        <v>272</v>
      </c>
      <c r="C137" s="88" t="s">
        <v>273</v>
      </c>
      <c r="D137" s="89" t="s">
        <v>55</v>
      </c>
      <c r="E137" s="134">
        <v>3</v>
      </c>
      <c r="F137" s="90">
        <v>29.7</v>
      </c>
      <c r="G137" s="140">
        <f t="shared" si="8"/>
        <v>89.1</v>
      </c>
      <c r="H137" s="15"/>
      <c r="I137" s="15"/>
      <c r="J137" s="15"/>
    </row>
    <row r="138" spans="1:10" s="4" customFormat="1" ht="15">
      <c r="A138" s="139" t="s">
        <v>602</v>
      </c>
      <c r="B138" s="89" t="s">
        <v>274</v>
      </c>
      <c r="C138" s="88" t="s">
        <v>275</v>
      </c>
      <c r="D138" s="89" t="s">
        <v>55</v>
      </c>
      <c r="E138" s="134">
        <v>3</v>
      </c>
      <c r="F138" s="90">
        <v>113.96</v>
      </c>
      <c r="G138" s="140">
        <f t="shared" si="8"/>
        <v>341.88</v>
      </c>
      <c r="H138" s="15"/>
      <c r="I138" s="15"/>
      <c r="J138" s="15"/>
    </row>
    <row r="139" spans="1:10" s="4" customFormat="1" ht="25.5">
      <c r="A139" s="139" t="s">
        <v>603</v>
      </c>
      <c r="B139" s="89" t="s">
        <v>276</v>
      </c>
      <c r="C139" s="88" t="s">
        <v>277</v>
      </c>
      <c r="D139" s="89" t="s">
        <v>55</v>
      </c>
      <c r="E139" s="134">
        <v>3</v>
      </c>
      <c r="F139" s="90">
        <v>176.16</v>
      </c>
      <c r="G139" s="140">
        <f t="shared" si="8"/>
        <v>528.48</v>
      </c>
      <c r="H139" s="15"/>
      <c r="I139" s="15"/>
      <c r="J139" s="15"/>
    </row>
    <row r="140" spans="1:10" s="4" customFormat="1" ht="15">
      <c r="A140" s="139" t="s">
        <v>604</v>
      </c>
      <c r="B140" s="89" t="s">
        <v>278</v>
      </c>
      <c r="C140" s="88" t="s">
        <v>653</v>
      </c>
      <c r="D140" s="89" t="s">
        <v>55</v>
      </c>
      <c r="E140" s="134">
        <v>1</v>
      </c>
      <c r="F140" s="90">
        <v>56.3</v>
      </c>
      <c r="G140" s="140">
        <f t="shared" si="8"/>
        <v>56.3</v>
      </c>
      <c r="H140" s="15"/>
      <c r="I140" s="15"/>
      <c r="J140" s="15"/>
    </row>
    <row r="141" spans="1:10" s="4" customFormat="1" ht="15">
      <c r="A141" s="139" t="s">
        <v>605</v>
      </c>
      <c r="B141" s="89" t="s">
        <v>280</v>
      </c>
      <c r="C141" s="88" t="s">
        <v>281</v>
      </c>
      <c r="D141" s="89" t="s">
        <v>49</v>
      </c>
      <c r="E141" s="134">
        <v>8</v>
      </c>
      <c r="F141" s="90">
        <v>31.25</v>
      </c>
      <c r="G141" s="140">
        <f t="shared" si="8"/>
        <v>250</v>
      </c>
      <c r="H141" s="15"/>
      <c r="I141" s="15"/>
      <c r="J141" s="15"/>
    </row>
    <row r="142" spans="1:10" s="4" customFormat="1" ht="25.5">
      <c r="A142" s="139" t="s">
        <v>606</v>
      </c>
      <c r="B142" s="89" t="s">
        <v>282</v>
      </c>
      <c r="C142" s="88" t="s">
        <v>283</v>
      </c>
      <c r="D142" s="89" t="s">
        <v>49</v>
      </c>
      <c r="E142" s="134">
        <v>8</v>
      </c>
      <c r="F142" s="90">
        <v>46.75</v>
      </c>
      <c r="G142" s="140">
        <f t="shared" si="8"/>
        <v>374</v>
      </c>
      <c r="H142" s="15"/>
      <c r="I142" s="15"/>
      <c r="J142" s="15"/>
    </row>
    <row r="143" spans="1:10" s="4" customFormat="1" ht="25.5">
      <c r="A143" s="139" t="s">
        <v>607</v>
      </c>
      <c r="B143" s="89" t="s">
        <v>284</v>
      </c>
      <c r="C143" s="88" t="s">
        <v>285</v>
      </c>
      <c r="D143" s="89" t="s">
        <v>49</v>
      </c>
      <c r="E143" s="134">
        <v>8</v>
      </c>
      <c r="F143" s="90">
        <v>44.97</v>
      </c>
      <c r="G143" s="140">
        <f t="shared" si="8"/>
        <v>359.76</v>
      </c>
      <c r="H143" s="15"/>
      <c r="I143" s="15"/>
      <c r="J143" s="15"/>
    </row>
    <row r="144" spans="1:10" s="4" customFormat="1" ht="25.5">
      <c r="A144" s="139" t="s">
        <v>608</v>
      </c>
      <c r="B144" s="89" t="s">
        <v>286</v>
      </c>
      <c r="C144" s="88" t="s">
        <v>287</v>
      </c>
      <c r="D144" s="89" t="s">
        <v>49</v>
      </c>
      <c r="E144" s="134">
        <v>16</v>
      </c>
      <c r="F144" s="90">
        <v>77.86</v>
      </c>
      <c r="G144" s="140">
        <f t="shared" si="8"/>
        <v>1245.76</v>
      </c>
      <c r="H144" s="15"/>
      <c r="I144" s="15"/>
      <c r="J144" s="15"/>
    </row>
    <row r="145" spans="1:10" s="4" customFormat="1" ht="15">
      <c r="A145" s="139" t="s">
        <v>609</v>
      </c>
      <c r="B145" s="89" t="s">
        <v>78</v>
      </c>
      <c r="C145" s="88" t="s">
        <v>79</v>
      </c>
      <c r="D145" s="89" t="s">
        <v>55</v>
      </c>
      <c r="E145" s="134">
        <v>1</v>
      </c>
      <c r="F145" s="90">
        <v>327.89</v>
      </c>
      <c r="G145" s="140">
        <f t="shared" si="8"/>
        <v>327.89</v>
      </c>
      <c r="H145" s="15"/>
      <c r="I145" s="15"/>
      <c r="J145" s="15"/>
    </row>
    <row r="146" spans="1:10" s="4" customFormat="1" ht="15">
      <c r="A146" s="139" t="s">
        <v>610</v>
      </c>
      <c r="B146" s="89" t="s">
        <v>359</v>
      </c>
      <c r="C146" s="88" t="s">
        <v>360</v>
      </c>
      <c r="D146" s="89" t="s">
        <v>55</v>
      </c>
      <c r="E146" s="134">
        <v>1</v>
      </c>
      <c r="F146" s="90">
        <v>1428.94</v>
      </c>
      <c r="G146" s="140">
        <f t="shared" si="8"/>
        <v>1428.94</v>
      </c>
      <c r="H146" s="15"/>
      <c r="I146" s="15"/>
      <c r="J146" s="15"/>
    </row>
    <row r="147" spans="1:10" s="4" customFormat="1" ht="25.5">
      <c r="A147" s="139" t="s">
        <v>611</v>
      </c>
      <c r="B147" s="89" t="s">
        <v>504</v>
      </c>
      <c r="C147" s="166" t="s">
        <v>505</v>
      </c>
      <c r="D147" s="89" t="s">
        <v>55</v>
      </c>
      <c r="E147" s="134">
        <v>1</v>
      </c>
      <c r="F147" s="90">
        <v>4240.23</v>
      </c>
      <c r="G147" s="140">
        <f t="shared" si="8"/>
        <v>4240.23</v>
      </c>
      <c r="H147" s="15"/>
      <c r="I147" s="15"/>
      <c r="J147" s="15"/>
    </row>
    <row r="148" spans="1:10" s="4" customFormat="1" ht="25.5">
      <c r="A148" s="139" t="s">
        <v>612</v>
      </c>
      <c r="B148" s="89" t="s">
        <v>506</v>
      </c>
      <c r="C148" s="166" t="s">
        <v>507</v>
      </c>
      <c r="D148" s="89" t="s">
        <v>55</v>
      </c>
      <c r="E148" s="134">
        <v>1</v>
      </c>
      <c r="F148" s="90">
        <v>7002.06</v>
      </c>
      <c r="G148" s="140">
        <f t="shared" si="8"/>
        <v>7002.06</v>
      </c>
      <c r="H148" s="15"/>
      <c r="I148" s="15"/>
      <c r="J148" s="15"/>
    </row>
    <row r="149" spans="1:10" s="4" customFormat="1" ht="25.5">
      <c r="A149" s="139" t="s">
        <v>613</v>
      </c>
      <c r="B149" s="89" t="s">
        <v>508</v>
      </c>
      <c r="C149" s="166" t="s">
        <v>509</v>
      </c>
      <c r="D149" s="89" t="s">
        <v>44</v>
      </c>
      <c r="E149" s="134">
        <v>6.28</v>
      </c>
      <c r="F149" s="90">
        <v>79</v>
      </c>
      <c r="G149" s="140">
        <f t="shared" si="8"/>
        <v>496.12</v>
      </c>
      <c r="H149" s="15"/>
      <c r="I149" s="15"/>
      <c r="J149" s="15"/>
    </row>
    <row r="150" spans="1:10" s="4" customFormat="1" ht="25.5">
      <c r="A150" s="139" t="s">
        <v>614</v>
      </c>
      <c r="B150" s="89" t="s">
        <v>510</v>
      </c>
      <c r="C150" s="166" t="s">
        <v>511</v>
      </c>
      <c r="D150" s="89" t="s">
        <v>49</v>
      </c>
      <c r="E150" s="134">
        <v>2</v>
      </c>
      <c r="F150" s="90">
        <v>2223.89</v>
      </c>
      <c r="G150" s="140">
        <f t="shared" si="8"/>
        <v>4447.78</v>
      </c>
      <c r="H150" s="15"/>
      <c r="I150" s="15"/>
      <c r="J150" s="15"/>
    </row>
    <row r="151" spans="1:10" s="142" customFormat="1" ht="12.75">
      <c r="A151" s="143" t="s">
        <v>615</v>
      </c>
      <c r="B151" s="144"/>
      <c r="C151" s="145" t="s">
        <v>288</v>
      </c>
      <c r="D151" s="146"/>
      <c r="E151" s="147"/>
      <c r="F151" s="147"/>
      <c r="G151" s="148">
        <f>SUM(G152:G168)</f>
        <v>7142.93</v>
      </c>
      <c r="H151" s="149">
        <f>SUM(G152:G168)</f>
        <v>7142.93</v>
      </c>
      <c r="I151" s="141"/>
      <c r="J151" s="141"/>
    </row>
    <row r="152" spans="1:10" s="4" customFormat="1" ht="25.5">
      <c r="A152" s="123" t="s">
        <v>616</v>
      </c>
      <c r="B152" s="89" t="s">
        <v>289</v>
      </c>
      <c r="C152" s="88" t="s">
        <v>654</v>
      </c>
      <c r="D152" s="89" t="s">
        <v>55</v>
      </c>
      <c r="E152" s="92">
        <v>1</v>
      </c>
      <c r="F152" s="90">
        <v>2016.18</v>
      </c>
      <c r="G152" s="91">
        <f>E152*F152</f>
        <v>2016.18</v>
      </c>
      <c r="H152" s="15"/>
      <c r="I152" s="15"/>
      <c r="J152" s="15"/>
    </row>
    <row r="153" spans="1:10" s="4" customFormat="1" ht="15">
      <c r="A153" s="123" t="s">
        <v>617</v>
      </c>
      <c r="B153" s="89" t="s">
        <v>293</v>
      </c>
      <c r="C153" s="88" t="s">
        <v>294</v>
      </c>
      <c r="D153" s="89" t="s">
        <v>49</v>
      </c>
      <c r="E153" s="92">
        <v>6</v>
      </c>
      <c r="F153" s="90">
        <v>17.6</v>
      </c>
      <c r="G153" s="91">
        <f aca="true" t="shared" si="9" ref="G153:G168">E153*F153</f>
        <v>105.60000000000001</v>
      </c>
      <c r="H153" s="15"/>
      <c r="I153" s="15"/>
      <c r="J153" s="15"/>
    </row>
    <row r="154" spans="1:10" s="4" customFormat="1" ht="15">
      <c r="A154" s="123" t="s">
        <v>618</v>
      </c>
      <c r="B154" s="89" t="s">
        <v>296</v>
      </c>
      <c r="C154" s="88" t="s">
        <v>655</v>
      </c>
      <c r="D154" s="89" t="s">
        <v>49</v>
      </c>
      <c r="E154" s="92">
        <v>4</v>
      </c>
      <c r="F154" s="90">
        <v>76.38</v>
      </c>
      <c r="G154" s="91">
        <f t="shared" si="9"/>
        <v>305.52</v>
      </c>
      <c r="H154" s="15"/>
      <c r="I154" s="15"/>
      <c r="J154" s="15"/>
    </row>
    <row r="155" spans="1:10" s="4" customFormat="1" ht="15">
      <c r="A155" s="123" t="s">
        <v>619</v>
      </c>
      <c r="B155" s="89" t="s">
        <v>299</v>
      </c>
      <c r="C155" s="88" t="s">
        <v>300</v>
      </c>
      <c r="D155" s="89" t="s">
        <v>49</v>
      </c>
      <c r="E155" s="92">
        <v>15</v>
      </c>
      <c r="F155" s="90">
        <v>3.3</v>
      </c>
      <c r="G155" s="91">
        <f t="shared" si="9"/>
        <v>49.5</v>
      </c>
      <c r="H155" s="15"/>
      <c r="I155" s="15"/>
      <c r="J155" s="15"/>
    </row>
    <row r="156" spans="1:10" s="4" customFormat="1" ht="15">
      <c r="A156" s="123" t="s">
        <v>620</v>
      </c>
      <c r="B156" s="89" t="s">
        <v>301</v>
      </c>
      <c r="C156" s="88" t="s">
        <v>302</v>
      </c>
      <c r="D156" s="89" t="s">
        <v>49</v>
      </c>
      <c r="E156" s="92">
        <v>15</v>
      </c>
      <c r="F156" s="90">
        <v>4.02</v>
      </c>
      <c r="G156" s="91">
        <f t="shared" si="9"/>
        <v>60.3</v>
      </c>
      <c r="H156" s="15"/>
      <c r="I156" s="15"/>
      <c r="J156" s="15"/>
    </row>
    <row r="157" spans="1:10" s="4" customFormat="1" ht="15">
      <c r="A157" s="123" t="s">
        <v>621</v>
      </c>
      <c r="B157" s="89" t="s">
        <v>303</v>
      </c>
      <c r="C157" s="88" t="s">
        <v>304</v>
      </c>
      <c r="D157" s="89" t="s">
        <v>49</v>
      </c>
      <c r="E157" s="92">
        <v>10</v>
      </c>
      <c r="F157" s="90">
        <v>11.68</v>
      </c>
      <c r="G157" s="91">
        <f t="shared" si="9"/>
        <v>116.8</v>
      </c>
      <c r="H157" s="15"/>
      <c r="I157" s="15"/>
      <c r="J157" s="15"/>
    </row>
    <row r="158" spans="1:10" s="4" customFormat="1" ht="15">
      <c r="A158" s="123" t="s">
        <v>622</v>
      </c>
      <c r="B158" s="89" t="s">
        <v>305</v>
      </c>
      <c r="C158" s="88" t="s">
        <v>306</v>
      </c>
      <c r="D158" s="89" t="s">
        <v>49</v>
      </c>
      <c r="E158" s="92">
        <v>10</v>
      </c>
      <c r="F158" s="90">
        <v>15.73</v>
      </c>
      <c r="G158" s="91">
        <f t="shared" si="9"/>
        <v>157.3</v>
      </c>
      <c r="H158" s="15"/>
      <c r="I158" s="15"/>
      <c r="J158" s="15"/>
    </row>
    <row r="159" spans="1:10" s="4" customFormat="1" ht="25.5">
      <c r="A159" s="123" t="s">
        <v>623</v>
      </c>
      <c r="B159" s="89" t="s">
        <v>307</v>
      </c>
      <c r="C159" s="88" t="s">
        <v>308</v>
      </c>
      <c r="D159" s="89" t="s">
        <v>55</v>
      </c>
      <c r="E159" s="92">
        <v>4</v>
      </c>
      <c r="F159" s="90">
        <v>326.48</v>
      </c>
      <c r="G159" s="91">
        <f t="shared" si="9"/>
        <v>1305.92</v>
      </c>
      <c r="H159" s="15"/>
      <c r="I159" s="15"/>
      <c r="J159" s="15"/>
    </row>
    <row r="160" spans="1:10" s="4" customFormat="1" ht="15">
      <c r="A160" s="123" t="s">
        <v>624</v>
      </c>
      <c r="B160" s="89" t="s">
        <v>309</v>
      </c>
      <c r="C160" s="88" t="s">
        <v>310</v>
      </c>
      <c r="D160" s="89" t="s">
        <v>55</v>
      </c>
      <c r="E160" s="92">
        <f>SUM(E161:E164)</f>
        <v>9</v>
      </c>
      <c r="F160" s="90">
        <v>15.79</v>
      </c>
      <c r="G160" s="91">
        <f t="shared" si="9"/>
        <v>142.10999999999999</v>
      </c>
      <c r="H160" s="15"/>
      <c r="I160" s="15"/>
      <c r="J160" s="15"/>
    </row>
    <row r="161" spans="1:10" s="4" customFormat="1" ht="15">
      <c r="A161" s="123" t="s">
        <v>625</v>
      </c>
      <c r="B161" s="89" t="s">
        <v>311</v>
      </c>
      <c r="C161" s="88" t="s">
        <v>312</v>
      </c>
      <c r="D161" s="89" t="s">
        <v>313</v>
      </c>
      <c r="E161" s="92">
        <v>2</v>
      </c>
      <c r="F161" s="90">
        <v>32.16</v>
      </c>
      <c r="G161" s="91">
        <f t="shared" si="9"/>
        <v>64.32</v>
      </c>
      <c r="H161" s="15"/>
      <c r="I161" s="15"/>
      <c r="J161" s="15"/>
    </row>
    <row r="162" spans="1:10" s="4" customFormat="1" ht="15">
      <c r="A162" s="123" t="s">
        <v>626</v>
      </c>
      <c r="B162" s="89" t="s">
        <v>314</v>
      </c>
      <c r="C162" s="88" t="s">
        <v>315</v>
      </c>
      <c r="D162" s="89" t="s">
        <v>313</v>
      </c>
      <c r="E162" s="92">
        <v>3</v>
      </c>
      <c r="F162" s="90">
        <v>36.47</v>
      </c>
      <c r="G162" s="91">
        <f t="shared" si="9"/>
        <v>109.41</v>
      </c>
      <c r="H162" s="15"/>
      <c r="I162" s="15"/>
      <c r="J162" s="15"/>
    </row>
    <row r="163" spans="1:10" s="4" customFormat="1" ht="15">
      <c r="A163" s="123" t="s">
        <v>627</v>
      </c>
      <c r="B163" s="89" t="s">
        <v>316</v>
      </c>
      <c r="C163" s="88" t="s">
        <v>317</v>
      </c>
      <c r="D163" s="89" t="s">
        <v>313</v>
      </c>
      <c r="E163" s="92">
        <v>3</v>
      </c>
      <c r="F163" s="90">
        <v>34.52</v>
      </c>
      <c r="G163" s="91">
        <f t="shared" si="9"/>
        <v>103.56</v>
      </c>
      <c r="H163" s="15"/>
      <c r="I163" s="15"/>
      <c r="J163" s="15"/>
    </row>
    <row r="164" spans="1:10" s="4" customFormat="1" ht="25.5">
      <c r="A164" s="123" t="s">
        <v>628</v>
      </c>
      <c r="B164" s="89" t="s">
        <v>318</v>
      </c>
      <c r="C164" s="88" t="s">
        <v>319</v>
      </c>
      <c r="D164" s="89" t="s">
        <v>55</v>
      </c>
      <c r="E164" s="92">
        <v>1</v>
      </c>
      <c r="F164" s="90">
        <v>714.7</v>
      </c>
      <c r="G164" s="91">
        <f t="shared" si="9"/>
        <v>714.7</v>
      </c>
      <c r="H164" s="15"/>
      <c r="I164" s="15"/>
      <c r="J164" s="15"/>
    </row>
    <row r="165" spans="1:10" s="4" customFormat="1" ht="15">
      <c r="A165" s="123" t="s">
        <v>629</v>
      </c>
      <c r="B165" s="89" t="s">
        <v>320</v>
      </c>
      <c r="C165" s="88" t="s">
        <v>321</v>
      </c>
      <c r="D165" s="89" t="s">
        <v>55</v>
      </c>
      <c r="E165" s="92">
        <v>5</v>
      </c>
      <c r="F165" s="90">
        <v>31.04</v>
      </c>
      <c r="G165" s="91">
        <f t="shared" si="9"/>
        <v>155.2</v>
      </c>
      <c r="H165" s="15"/>
      <c r="I165" s="15"/>
      <c r="J165" s="15"/>
    </row>
    <row r="166" spans="1:10" s="4" customFormat="1" ht="15">
      <c r="A166" s="123" t="s">
        <v>630</v>
      </c>
      <c r="B166" s="89" t="s">
        <v>322</v>
      </c>
      <c r="C166" s="88" t="s">
        <v>323</v>
      </c>
      <c r="D166" s="89" t="s">
        <v>55</v>
      </c>
      <c r="E166" s="92">
        <v>3</v>
      </c>
      <c r="F166" s="90">
        <v>119</v>
      </c>
      <c r="G166" s="91">
        <f t="shared" si="9"/>
        <v>357</v>
      </c>
      <c r="H166" s="15"/>
      <c r="I166" s="15"/>
      <c r="J166" s="15"/>
    </row>
    <row r="167" spans="1:10" s="4" customFormat="1" ht="15">
      <c r="A167" s="123" t="s">
        <v>631</v>
      </c>
      <c r="B167" s="89" t="s">
        <v>324</v>
      </c>
      <c r="C167" s="88" t="s">
        <v>325</v>
      </c>
      <c r="D167" s="89" t="s">
        <v>55</v>
      </c>
      <c r="E167" s="92">
        <v>3</v>
      </c>
      <c r="F167" s="90">
        <v>195.17</v>
      </c>
      <c r="G167" s="91">
        <f t="shared" si="9"/>
        <v>585.51</v>
      </c>
      <c r="H167" s="15"/>
      <c r="I167" s="15"/>
      <c r="J167" s="15"/>
    </row>
    <row r="168" spans="1:10" s="4" customFormat="1" ht="25.5">
      <c r="A168" s="123" t="s">
        <v>632</v>
      </c>
      <c r="B168" s="89" t="s">
        <v>326</v>
      </c>
      <c r="C168" s="88" t="s">
        <v>327</v>
      </c>
      <c r="D168" s="89" t="s">
        <v>55</v>
      </c>
      <c r="E168" s="92">
        <v>1</v>
      </c>
      <c r="F168" s="90">
        <v>794</v>
      </c>
      <c r="G168" s="91">
        <f t="shared" si="9"/>
        <v>794</v>
      </c>
      <c r="H168" s="15"/>
      <c r="I168" s="15"/>
      <c r="J168" s="15"/>
    </row>
    <row r="169" spans="1:10" s="142" customFormat="1" ht="12.75">
      <c r="A169" s="143" t="s">
        <v>633</v>
      </c>
      <c r="B169" s="144"/>
      <c r="C169" s="145" t="s">
        <v>658</v>
      </c>
      <c r="D169" s="146"/>
      <c r="E169" s="147"/>
      <c r="F169" s="147"/>
      <c r="G169" s="148">
        <f>SUM(G170:G171)</f>
        <v>5826.786</v>
      </c>
      <c r="H169" s="149">
        <f>SUM(G170:G171)</f>
        <v>5826.786</v>
      </c>
      <c r="I169" s="141"/>
      <c r="J169" s="141"/>
    </row>
    <row r="170" spans="1:10" s="4" customFormat="1" ht="25.5">
      <c r="A170" s="123" t="s">
        <v>634</v>
      </c>
      <c r="B170" s="89">
        <v>94279</v>
      </c>
      <c r="C170" s="88" t="s">
        <v>53</v>
      </c>
      <c r="D170" s="89" t="s">
        <v>49</v>
      </c>
      <c r="E170" s="92">
        <v>39</v>
      </c>
      <c r="F170" s="90">
        <v>49.45</v>
      </c>
      <c r="G170" s="91">
        <f>E170*F170</f>
        <v>1928.5500000000002</v>
      </c>
      <c r="H170" s="15"/>
      <c r="I170" s="15"/>
      <c r="J170" s="15"/>
    </row>
    <row r="171" spans="1:10" s="4" customFormat="1" ht="25.5">
      <c r="A171" s="123" t="s">
        <v>635</v>
      </c>
      <c r="B171" s="89">
        <v>92398</v>
      </c>
      <c r="C171" s="88" t="s">
        <v>54</v>
      </c>
      <c r="D171" s="89" t="s">
        <v>37</v>
      </c>
      <c r="E171" s="92">
        <v>39.4</v>
      </c>
      <c r="F171" s="90">
        <v>98.94</v>
      </c>
      <c r="G171" s="91">
        <f>E171*F171</f>
        <v>3898.236</v>
      </c>
      <c r="H171" s="15"/>
      <c r="I171" s="15"/>
      <c r="J171" s="15"/>
    </row>
    <row r="172" spans="1:10" s="159" customFormat="1" ht="15">
      <c r="A172" s="151"/>
      <c r="B172" s="152"/>
      <c r="C172" s="153" t="s">
        <v>386</v>
      </c>
      <c r="D172" s="154"/>
      <c r="E172" s="155"/>
      <c r="F172" s="156"/>
      <c r="G172" s="157">
        <f>G169+G151+G126+G113+G108+G104+G90+G81+G76</f>
        <v>100542.546028</v>
      </c>
      <c r="H172" s="158"/>
      <c r="I172" s="163"/>
      <c r="J172" s="158"/>
    </row>
    <row r="173" spans="1:10" s="159" customFormat="1" ht="15">
      <c r="A173" s="118" t="s">
        <v>328</v>
      </c>
      <c r="B173" s="119"/>
      <c r="C173" s="120" t="s">
        <v>196</v>
      </c>
      <c r="D173" s="121"/>
      <c r="E173" s="122"/>
      <c r="F173" s="136"/>
      <c r="G173" s="126"/>
      <c r="H173" s="158"/>
      <c r="I173" s="163"/>
      <c r="J173" s="158"/>
    </row>
    <row r="174" spans="1:10" s="159" customFormat="1" ht="25.5">
      <c r="A174" s="123" t="s">
        <v>330</v>
      </c>
      <c r="B174" s="89" t="s">
        <v>94</v>
      </c>
      <c r="C174" s="88" t="s">
        <v>193</v>
      </c>
      <c r="D174" s="89" t="s">
        <v>44</v>
      </c>
      <c r="E174" s="92">
        <f>E177*0.25</f>
        <v>50.075</v>
      </c>
      <c r="F174" s="90">
        <v>20.61</v>
      </c>
      <c r="G174" s="91">
        <f>E174*F174</f>
        <v>1032.04575</v>
      </c>
      <c r="H174" s="158"/>
      <c r="I174" s="163"/>
      <c r="J174" s="158"/>
    </row>
    <row r="175" spans="1:10" s="159" customFormat="1" ht="25.5">
      <c r="A175" s="123" t="s">
        <v>331</v>
      </c>
      <c r="B175" s="89" t="s">
        <v>153</v>
      </c>
      <c r="C175" s="88" t="s">
        <v>154</v>
      </c>
      <c r="D175" s="89" t="s">
        <v>44</v>
      </c>
      <c r="E175" s="92">
        <f>E174</f>
        <v>50.075</v>
      </c>
      <c r="F175" s="90">
        <v>12.54</v>
      </c>
      <c r="G175" s="91">
        <f>E175*F175</f>
        <v>627.9405</v>
      </c>
      <c r="H175" s="158"/>
      <c r="I175" s="163"/>
      <c r="J175" s="158"/>
    </row>
    <row r="176" spans="1:10" s="159" customFormat="1" ht="25.5">
      <c r="A176" s="123" t="s">
        <v>334</v>
      </c>
      <c r="B176" s="89">
        <v>94280</v>
      </c>
      <c r="C176" s="88" t="s">
        <v>80</v>
      </c>
      <c r="D176" s="89" t="s">
        <v>49</v>
      </c>
      <c r="E176" s="92">
        <v>162.1</v>
      </c>
      <c r="F176" s="90">
        <v>55.38</v>
      </c>
      <c r="G176" s="91">
        <f>E176*F176</f>
        <v>8977.098</v>
      </c>
      <c r="H176" s="158"/>
      <c r="I176" s="163"/>
      <c r="J176" s="158"/>
    </row>
    <row r="177" spans="1:10" s="159" customFormat="1" ht="25.5">
      <c r="A177" s="123" t="s">
        <v>335</v>
      </c>
      <c r="B177" s="89">
        <v>92398</v>
      </c>
      <c r="C177" s="88" t="s">
        <v>54</v>
      </c>
      <c r="D177" s="89" t="s">
        <v>37</v>
      </c>
      <c r="E177" s="92">
        <v>200.3</v>
      </c>
      <c r="F177" s="90">
        <v>105.42</v>
      </c>
      <c r="G177" s="91">
        <f>E177*F177</f>
        <v>21115.626</v>
      </c>
      <c r="H177" s="158"/>
      <c r="I177" s="163"/>
      <c r="J177" s="158"/>
    </row>
    <row r="178" spans="1:10" s="159" customFormat="1" ht="15">
      <c r="A178" s="160"/>
      <c r="B178" s="152"/>
      <c r="C178" s="153" t="s">
        <v>378</v>
      </c>
      <c r="D178" s="154"/>
      <c r="E178" s="155"/>
      <c r="F178" s="156"/>
      <c r="G178" s="157">
        <f>SUM(G174:G177)</f>
        <v>31752.71025</v>
      </c>
      <c r="H178" s="163">
        <f>SUM(G174:G177)</f>
        <v>31752.71025</v>
      </c>
      <c r="I178" s="163"/>
      <c r="J178" s="158"/>
    </row>
    <row r="179" spans="1:10" s="159" customFormat="1" ht="15">
      <c r="A179" s="118" t="s">
        <v>387</v>
      </c>
      <c r="B179" s="119"/>
      <c r="C179" s="120" t="s">
        <v>374</v>
      </c>
      <c r="D179" s="121"/>
      <c r="E179" s="122"/>
      <c r="F179" s="122"/>
      <c r="G179" s="126"/>
      <c r="H179" s="158"/>
      <c r="I179" s="163"/>
      <c r="J179" s="158"/>
    </row>
    <row r="180" spans="1:10" s="159" customFormat="1" ht="25.5">
      <c r="A180" s="123" t="s">
        <v>388</v>
      </c>
      <c r="B180" s="133" t="s">
        <v>43</v>
      </c>
      <c r="C180" s="88" t="s">
        <v>656</v>
      </c>
      <c r="D180" s="89" t="s">
        <v>37</v>
      </c>
      <c r="E180" s="92">
        <v>324.15</v>
      </c>
      <c r="F180" s="90">
        <v>3.46</v>
      </c>
      <c r="G180" s="91">
        <f>E180*F180</f>
        <v>1121.559</v>
      </c>
      <c r="H180" s="158"/>
      <c r="I180" s="163"/>
      <c r="J180" s="158"/>
    </row>
    <row r="181" spans="1:10" s="159" customFormat="1" ht="14.25">
      <c r="A181" s="123" t="s">
        <v>392</v>
      </c>
      <c r="B181" s="133" t="s">
        <v>90</v>
      </c>
      <c r="C181" s="88" t="s">
        <v>166</v>
      </c>
      <c r="D181" s="89" t="s">
        <v>44</v>
      </c>
      <c r="E181" s="92">
        <f>E180*0.03</f>
        <v>9.724499999999999</v>
      </c>
      <c r="F181" s="90">
        <v>193.79</v>
      </c>
      <c r="G181" s="91">
        <f>E181*F181</f>
        <v>1884.5108549999998</v>
      </c>
      <c r="H181" s="158"/>
      <c r="I181" s="163"/>
      <c r="J181" s="158"/>
    </row>
    <row r="182" spans="1:10" s="159" customFormat="1" ht="14.25">
      <c r="A182" s="123" t="s">
        <v>402</v>
      </c>
      <c r="B182" s="133" t="s">
        <v>92</v>
      </c>
      <c r="C182" s="88" t="s">
        <v>179</v>
      </c>
      <c r="D182" s="89" t="s">
        <v>93</v>
      </c>
      <c r="E182" s="92">
        <f>E180*2.18</f>
        <v>706.647</v>
      </c>
      <c r="F182" s="90">
        <v>11.52</v>
      </c>
      <c r="G182" s="91">
        <f>E182*F182</f>
        <v>8140.57344</v>
      </c>
      <c r="H182" s="158"/>
      <c r="I182" s="163"/>
      <c r="J182" s="158"/>
    </row>
    <row r="183" spans="1:10" s="159" customFormat="1" ht="25.5">
      <c r="A183" s="123" t="s">
        <v>414</v>
      </c>
      <c r="B183" s="133" t="s">
        <v>91</v>
      </c>
      <c r="C183" s="88" t="s">
        <v>167</v>
      </c>
      <c r="D183" s="89" t="s">
        <v>44</v>
      </c>
      <c r="E183" s="92">
        <f>E180*0.07</f>
        <v>22.6905</v>
      </c>
      <c r="F183" s="90">
        <v>940.75</v>
      </c>
      <c r="G183" s="91">
        <f>E183*F183</f>
        <v>21346.087875</v>
      </c>
      <c r="H183" s="158"/>
      <c r="I183" s="163"/>
      <c r="J183" s="158"/>
    </row>
    <row r="184" spans="1:10" s="159" customFormat="1" ht="15">
      <c r="A184" s="160"/>
      <c r="B184" s="152"/>
      <c r="C184" s="153" t="s">
        <v>512</v>
      </c>
      <c r="D184" s="154"/>
      <c r="E184" s="155"/>
      <c r="F184" s="156"/>
      <c r="G184" s="157">
        <f>SUM(G180:G183)</f>
        <v>32492.73117</v>
      </c>
      <c r="H184" s="163">
        <f>SUM(G180:G183)</f>
        <v>32492.73117</v>
      </c>
      <c r="I184" s="163"/>
      <c r="J184" s="158"/>
    </row>
    <row r="185" spans="1:10" s="4" customFormat="1" ht="15">
      <c r="A185" s="118" t="s">
        <v>525</v>
      </c>
      <c r="B185" s="119"/>
      <c r="C185" s="120" t="s">
        <v>513</v>
      </c>
      <c r="D185" s="121"/>
      <c r="E185" s="122"/>
      <c r="F185" s="122"/>
      <c r="G185" s="126"/>
      <c r="H185" s="15"/>
      <c r="I185" s="15"/>
      <c r="J185" s="15"/>
    </row>
    <row r="186" spans="1:10" s="4" customFormat="1" ht="15">
      <c r="A186" s="123" t="s">
        <v>641</v>
      </c>
      <c r="B186" s="89" t="s">
        <v>112</v>
      </c>
      <c r="C186" s="88" t="s">
        <v>514</v>
      </c>
      <c r="D186" s="89" t="s">
        <v>37</v>
      </c>
      <c r="E186" s="92">
        <v>8.08</v>
      </c>
      <c r="F186" s="90">
        <v>494.45</v>
      </c>
      <c r="G186" s="91">
        <f>E186*F186</f>
        <v>3995.156</v>
      </c>
      <c r="H186" s="15"/>
      <c r="I186" s="15"/>
      <c r="J186" s="15"/>
    </row>
    <row r="187" spans="1:10" s="4" customFormat="1" ht="25.5">
      <c r="A187" s="123" t="s">
        <v>642</v>
      </c>
      <c r="B187" s="89" t="s">
        <v>515</v>
      </c>
      <c r="C187" s="88" t="s">
        <v>516</v>
      </c>
      <c r="D187" s="89" t="s">
        <v>49</v>
      </c>
      <c r="E187" s="92">
        <v>18.7</v>
      </c>
      <c r="F187" s="90">
        <v>189.68</v>
      </c>
      <c r="G187" s="91">
        <f>E187*F187</f>
        <v>3547.016</v>
      </c>
      <c r="H187" s="15"/>
      <c r="I187" s="15"/>
      <c r="J187" s="15"/>
    </row>
    <row r="188" spans="1:10" s="4" customFormat="1" ht="25.5">
      <c r="A188" s="123" t="s">
        <v>643</v>
      </c>
      <c r="B188" s="89" t="s">
        <v>498</v>
      </c>
      <c r="C188" s="88" t="s">
        <v>657</v>
      </c>
      <c r="D188" s="89" t="s">
        <v>44</v>
      </c>
      <c r="E188" s="92">
        <v>35</v>
      </c>
      <c r="F188" s="90">
        <v>450.53</v>
      </c>
      <c r="G188" s="91">
        <f>E188*F188</f>
        <v>15768.55</v>
      </c>
      <c r="H188" s="15"/>
      <c r="I188" s="15"/>
      <c r="J188" s="15"/>
    </row>
    <row r="189" spans="1:10" s="159" customFormat="1" ht="15.75" thickBot="1">
      <c r="A189" s="151"/>
      <c r="B189" s="152"/>
      <c r="C189" s="153" t="s">
        <v>644</v>
      </c>
      <c r="D189" s="154"/>
      <c r="E189" s="155"/>
      <c r="F189" s="156"/>
      <c r="G189" s="157">
        <f>SUM(G186:G188)</f>
        <v>23310.722</v>
      </c>
      <c r="H189" s="163">
        <f>G189</f>
        <v>23310.722</v>
      </c>
      <c r="I189" s="163"/>
      <c r="J189" s="158"/>
    </row>
    <row r="190" spans="1:10" ht="4.5" customHeight="1" thickBot="1" thickTop="1">
      <c r="A190" s="65"/>
      <c r="B190" s="66"/>
      <c r="C190" s="67"/>
      <c r="D190" s="68"/>
      <c r="E190" s="69"/>
      <c r="F190" s="70"/>
      <c r="G190" s="71"/>
      <c r="H190" s="16"/>
      <c r="I190" s="16"/>
      <c r="J190" s="16"/>
    </row>
    <row r="191" spans="1:10" ht="24.75" customHeight="1" thickBot="1" thickTop="1">
      <c r="A191" s="72" t="s">
        <v>7</v>
      </c>
      <c r="B191" s="93"/>
      <c r="C191" s="73"/>
      <c r="D191" s="74"/>
      <c r="E191" s="75"/>
      <c r="F191" s="191">
        <f>G189+G184+G178+G172+G74+G66+G51+G40+G32+G15+G9</f>
        <v>1105966.013143</v>
      </c>
      <c r="G191" s="192"/>
      <c r="H191" s="17">
        <f>SUM(H9:H189)</f>
        <v>1105966.013143</v>
      </c>
      <c r="I191" s="16"/>
      <c r="J191" s="16"/>
    </row>
    <row r="192" spans="1:12" ht="15" customHeight="1" thickBot="1" thickTop="1">
      <c r="A192" s="72" t="s">
        <v>75</v>
      </c>
      <c r="B192" s="93"/>
      <c r="C192" s="73"/>
      <c r="D192" s="74"/>
      <c r="E192" s="75"/>
      <c r="F192" s="193">
        <f>F191*0.196</f>
        <v>216769.338576028</v>
      </c>
      <c r="G192" s="194"/>
      <c r="H192" s="16"/>
      <c r="I192" s="16"/>
      <c r="J192" s="16"/>
      <c r="L192" s="2"/>
    </row>
    <row r="193" spans="1:10" ht="24.75" customHeight="1" thickBot="1" thickTop="1">
      <c r="A193" s="99" t="s">
        <v>76</v>
      </c>
      <c r="B193" s="100"/>
      <c r="C193" s="101"/>
      <c r="D193" s="101"/>
      <c r="E193" s="102"/>
      <c r="F193" s="171">
        <f>SUM(F191:G192)</f>
        <v>1322735.3517190279</v>
      </c>
      <c r="G193" s="172"/>
      <c r="H193" s="16"/>
      <c r="I193" s="16"/>
      <c r="J193" s="16"/>
    </row>
    <row r="194" spans="1:7" ht="13.5" customHeight="1" thickTop="1">
      <c r="A194" s="12"/>
      <c r="B194" s="94"/>
      <c r="C194" s="13"/>
      <c r="D194" s="12"/>
      <c r="E194" s="14"/>
      <c r="F194" s="14"/>
      <c r="G194" s="14"/>
    </row>
    <row r="195" spans="1:7" ht="13.5" customHeight="1">
      <c r="A195" s="173" t="s">
        <v>659</v>
      </c>
      <c r="B195" s="173"/>
      <c r="C195" s="173"/>
      <c r="D195" s="8"/>
      <c r="E195" s="9"/>
      <c r="F195" s="9"/>
      <c r="G195" s="9"/>
    </row>
    <row r="196" spans="1:7" ht="13.5" customHeight="1">
      <c r="A196" s="8"/>
      <c r="B196" s="95"/>
      <c r="C196" s="5"/>
      <c r="D196" s="8"/>
      <c r="E196" s="9"/>
      <c r="F196" s="9"/>
      <c r="G196" s="9"/>
    </row>
    <row r="197" spans="1:7" ht="13.5" customHeight="1">
      <c r="A197" s="8"/>
      <c r="B197" s="95"/>
      <c r="C197" s="5"/>
      <c r="D197" s="8"/>
      <c r="E197" s="9"/>
      <c r="F197" s="9"/>
      <c r="G197" s="9"/>
    </row>
    <row r="198" spans="1:7" ht="13.5" customHeight="1">
      <c r="A198" s="8"/>
      <c r="B198" s="95"/>
      <c r="C198" s="5"/>
      <c r="D198" s="8"/>
      <c r="E198" s="9"/>
      <c r="F198" s="9"/>
      <c r="G198" s="9"/>
    </row>
    <row r="199" spans="1:7" ht="13.5" customHeight="1">
      <c r="A199" s="8"/>
      <c r="B199" s="95"/>
      <c r="C199" s="5"/>
      <c r="D199" s="8"/>
      <c r="E199" s="9"/>
      <c r="F199" s="9"/>
      <c r="G199" s="9"/>
    </row>
    <row r="200" spans="1:7" ht="13.5" customHeight="1">
      <c r="A200" s="8"/>
      <c r="B200" s="130" t="s">
        <v>8</v>
      </c>
      <c r="C200" s="5"/>
      <c r="D200" s="8" t="s">
        <v>10</v>
      </c>
      <c r="E200" s="9"/>
      <c r="F200" s="9"/>
      <c r="G200" s="9"/>
    </row>
    <row r="201" spans="1:7" ht="12.75" customHeight="1">
      <c r="A201" s="8"/>
      <c r="B201" s="174" t="s">
        <v>28</v>
      </c>
      <c r="C201" s="175"/>
      <c r="D201" s="6" t="s">
        <v>27</v>
      </c>
      <c r="E201" s="10"/>
      <c r="F201" s="10"/>
      <c r="G201" s="10"/>
    </row>
    <row r="202" spans="1:7" ht="12.75" customHeight="1">
      <c r="A202" s="8"/>
      <c r="B202" s="175" t="s">
        <v>9</v>
      </c>
      <c r="C202" s="176"/>
      <c r="D202" s="107" t="s">
        <v>57</v>
      </c>
      <c r="E202" s="10"/>
      <c r="F202" s="10"/>
      <c r="G202" s="10"/>
    </row>
    <row r="203" spans="1:7" ht="12.75" customHeight="1">
      <c r="A203" s="8"/>
      <c r="B203" s="128" t="s">
        <v>11</v>
      </c>
      <c r="C203" s="5"/>
      <c r="D203" s="129" t="s">
        <v>33</v>
      </c>
      <c r="E203" s="9"/>
      <c r="F203" s="9"/>
      <c r="G203" s="9"/>
    </row>
    <row r="204" spans="1:7" ht="13.5" customHeight="1">
      <c r="A204" s="8"/>
      <c r="B204" s="96"/>
      <c r="C204" s="8"/>
      <c r="D204" s="11"/>
      <c r="E204" s="8"/>
      <c r="F204" s="8"/>
      <c r="G204" s="8"/>
    </row>
    <row r="205" spans="2:7" ht="12.75">
      <c r="B205" s="97"/>
      <c r="C205"/>
      <c r="E205"/>
      <c r="F205"/>
      <c r="G205"/>
    </row>
    <row r="206" spans="2:7" ht="12.75">
      <c r="B206" s="97"/>
      <c r="C206"/>
      <c r="E206"/>
      <c r="F206"/>
      <c r="G206"/>
    </row>
    <row r="207" spans="2:7" ht="12.75">
      <c r="B207" s="97"/>
      <c r="C207"/>
      <c r="E207"/>
      <c r="F207"/>
      <c r="G207"/>
    </row>
  </sheetData>
  <sheetProtection/>
  <mergeCells count="10">
    <mergeCell ref="F193:G193"/>
    <mergeCell ref="A195:C195"/>
    <mergeCell ref="B201:C201"/>
    <mergeCell ref="B202:C202"/>
    <mergeCell ref="A1:B4"/>
    <mergeCell ref="C1:G1"/>
    <mergeCell ref="C2:G2"/>
    <mergeCell ref="C3:G3"/>
    <mergeCell ref="F191:G191"/>
    <mergeCell ref="F192:G192"/>
  </mergeCells>
  <conditionalFormatting sqref="F56">
    <cfRule type="expression" priority="12" dxfId="0" stopIfTrue="1">
      <formula>G56&lt;6</formula>
    </cfRule>
  </conditionalFormatting>
  <conditionalFormatting sqref="F98">
    <cfRule type="expression" priority="1" dxfId="0" stopIfTrue="1">
      <formula>G98&lt;6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portrait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217"/>
  <sheetViews>
    <sheetView showGridLines="0" zoomScale="110" zoomScaleNormal="110" zoomScaleSheetLayoutView="110" zoomScalePageLayoutView="0" workbookViewId="0" topLeftCell="A58">
      <selection activeCell="C81" sqref="C81"/>
    </sheetView>
  </sheetViews>
  <sheetFormatPr defaultColWidth="9.140625" defaultRowHeight="12.75"/>
  <cols>
    <col min="1" max="1" width="6.7109375" style="0" customWidth="1"/>
    <col min="2" max="2" width="13.7109375" style="98" customWidth="1"/>
    <col min="3" max="3" width="75.7109375" style="1" customWidth="1"/>
    <col min="4" max="4" width="8.7109375" style="0" customWidth="1"/>
    <col min="5" max="6" width="12.7109375" style="2" customWidth="1"/>
    <col min="7" max="7" width="15.7109375" style="2" customWidth="1"/>
    <col min="8" max="8" width="20.7109375" style="0" customWidth="1"/>
    <col min="9" max="9" width="11.8515625" style="0" bestFit="1" customWidth="1"/>
    <col min="10" max="10" width="14.57421875" style="0" bestFit="1" customWidth="1"/>
    <col min="11" max="11" width="13.8515625" style="0" customWidth="1"/>
  </cols>
  <sheetData>
    <row r="1" spans="1:7" ht="19.5" customHeight="1">
      <c r="A1" s="177"/>
      <c r="B1" s="178"/>
      <c r="C1" s="183" t="s">
        <v>3</v>
      </c>
      <c r="D1" s="183"/>
      <c r="E1" s="183"/>
      <c r="F1" s="183"/>
      <c r="G1" s="184"/>
    </row>
    <row r="2" spans="1:7" ht="19.5" customHeight="1">
      <c r="A2" s="179"/>
      <c r="B2" s="180"/>
      <c r="C2" s="185" t="s">
        <v>150</v>
      </c>
      <c r="D2" s="186"/>
      <c r="E2" s="186"/>
      <c r="F2" s="186"/>
      <c r="G2" s="187"/>
    </row>
    <row r="3" spans="1:7" ht="19.5" customHeight="1">
      <c r="A3" s="179"/>
      <c r="B3" s="180"/>
      <c r="C3" s="188" t="s">
        <v>4</v>
      </c>
      <c r="D3" s="189"/>
      <c r="E3" s="189"/>
      <c r="F3" s="189"/>
      <c r="G3" s="190"/>
    </row>
    <row r="4" spans="1:7" ht="19.5" customHeight="1" thickBot="1">
      <c r="A4" s="181"/>
      <c r="B4" s="182"/>
      <c r="C4" s="132" t="s">
        <v>494</v>
      </c>
      <c r="D4" s="76"/>
      <c r="E4" s="76"/>
      <c r="F4" s="76"/>
      <c r="G4" s="77"/>
    </row>
    <row r="5" spans="1:8" s="3" customFormat="1" ht="24.75" customHeight="1">
      <c r="A5" s="78" t="s">
        <v>0</v>
      </c>
      <c r="B5" s="79" t="s">
        <v>6</v>
      </c>
      <c r="C5" s="117" t="s">
        <v>31</v>
      </c>
      <c r="D5" s="80" t="s">
        <v>2</v>
      </c>
      <c r="E5" s="81" t="s">
        <v>1</v>
      </c>
      <c r="F5" s="82" t="s">
        <v>5</v>
      </c>
      <c r="G5" s="83" t="s">
        <v>7</v>
      </c>
      <c r="H5" s="7"/>
    </row>
    <row r="6" spans="1:10" s="125" customFormat="1" ht="15.75" customHeight="1">
      <c r="A6" s="118" t="s">
        <v>29</v>
      </c>
      <c r="B6" s="119"/>
      <c r="C6" s="120" t="s">
        <v>34</v>
      </c>
      <c r="D6" s="121"/>
      <c r="E6" s="122"/>
      <c r="F6" s="122"/>
      <c r="G6" s="126"/>
      <c r="H6" s="124"/>
      <c r="I6" s="127"/>
      <c r="J6" s="124"/>
    </row>
    <row r="7" spans="1:10" s="4" customFormat="1" ht="15">
      <c r="A7" s="123" t="s">
        <v>58</v>
      </c>
      <c r="B7" s="89" t="s">
        <v>38</v>
      </c>
      <c r="C7" s="88" t="s">
        <v>39</v>
      </c>
      <c r="D7" s="89" t="s">
        <v>40</v>
      </c>
      <c r="E7" s="92">
        <v>3</v>
      </c>
      <c r="F7" s="90">
        <v>865.04</v>
      </c>
      <c r="G7" s="91">
        <f>E7*F7</f>
        <v>2595.12</v>
      </c>
      <c r="H7" s="15"/>
      <c r="I7" s="15"/>
      <c r="J7" s="15"/>
    </row>
    <row r="8" spans="1:10" s="4" customFormat="1" ht="25.5">
      <c r="A8" s="123" t="s">
        <v>60</v>
      </c>
      <c r="B8" s="89" t="s">
        <v>41</v>
      </c>
      <c r="C8" s="88" t="s">
        <v>42</v>
      </c>
      <c r="D8" s="89" t="s">
        <v>40</v>
      </c>
      <c r="E8" s="92">
        <v>3</v>
      </c>
      <c r="F8" s="90">
        <v>1092.87</v>
      </c>
      <c r="G8" s="91">
        <f>E8*F8</f>
        <v>3278.6099999999997</v>
      </c>
      <c r="H8" s="15"/>
      <c r="I8" s="15"/>
      <c r="J8" s="15"/>
    </row>
    <row r="9" spans="1:10" s="159" customFormat="1" ht="15">
      <c r="A9" s="160"/>
      <c r="B9" s="152"/>
      <c r="C9" s="153" t="s">
        <v>379</v>
      </c>
      <c r="D9" s="154"/>
      <c r="E9" s="155"/>
      <c r="F9" s="156"/>
      <c r="G9" s="157">
        <f>SUM(G7:G8)</f>
        <v>5873.73</v>
      </c>
      <c r="H9" s="163">
        <f>SUM(G7:G8)</f>
        <v>5873.73</v>
      </c>
      <c r="I9" s="158"/>
      <c r="J9" s="158"/>
    </row>
    <row r="10" spans="1:10" s="4" customFormat="1" ht="15">
      <c r="A10" s="118" t="s">
        <v>48</v>
      </c>
      <c r="B10" s="119"/>
      <c r="C10" s="120" t="s">
        <v>89</v>
      </c>
      <c r="D10" s="121"/>
      <c r="E10" s="122"/>
      <c r="F10" s="136"/>
      <c r="G10" s="126"/>
      <c r="H10" s="15"/>
      <c r="I10" s="15"/>
      <c r="J10" s="15"/>
    </row>
    <row r="11" spans="1:10" s="4" customFormat="1" ht="25.5">
      <c r="A11" s="123" t="s">
        <v>62</v>
      </c>
      <c r="B11" s="89" t="s">
        <v>94</v>
      </c>
      <c r="C11" s="88" t="s">
        <v>193</v>
      </c>
      <c r="D11" s="89" t="s">
        <v>44</v>
      </c>
      <c r="E11" s="92">
        <f>E14*0.25</f>
        <v>328.4875</v>
      </c>
      <c r="F11" s="90">
        <v>20.61</v>
      </c>
      <c r="G11" s="91">
        <f>E11*F11</f>
        <v>6770.127375</v>
      </c>
      <c r="H11" s="15"/>
      <c r="I11" s="15"/>
      <c r="J11" s="15"/>
    </row>
    <row r="12" spans="1:10" s="4" customFormat="1" ht="25.5">
      <c r="A12" s="123" t="s">
        <v>63</v>
      </c>
      <c r="B12" s="89" t="s">
        <v>153</v>
      </c>
      <c r="C12" s="88" t="s">
        <v>154</v>
      </c>
      <c r="D12" s="89" t="s">
        <v>44</v>
      </c>
      <c r="E12" s="92">
        <f>E11</f>
        <v>328.4875</v>
      </c>
      <c r="F12" s="90">
        <v>12.54</v>
      </c>
      <c r="G12" s="91">
        <f>E12*F12</f>
        <v>4119.23325</v>
      </c>
      <c r="H12" s="15"/>
      <c r="I12" s="15"/>
      <c r="J12" s="15"/>
    </row>
    <row r="13" spans="1:10" s="4" customFormat="1" ht="25.5">
      <c r="A13" s="123" t="s">
        <v>64</v>
      </c>
      <c r="B13" s="89">
        <v>94280</v>
      </c>
      <c r="C13" s="88" t="s">
        <v>80</v>
      </c>
      <c r="D13" s="89" t="s">
        <v>49</v>
      </c>
      <c r="E13" s="92">
        <v>657.3</v>
      </c>
      <c r="F13" s="90">
        <v>55.38</v>
      </c>
      <c r="G13" s="91">
        <f>E13*F13</f>
        <v>36401.274</v>
      </c>
      <c r="H13" s="15"/>
      <c r="I13" s="15"/>
      <c r="J13" s="15"/>
    </row>
    <row r="14" spans="1:10" s="4" customFormat="1" ht="25.5">
      <c r="A14" s="123" t="s">
        <v>65</v>
      </c>
      <c r="B14" s="89">
        <v>92398</v>
      </c>
      <c r="C14" s="88" t="s">
        <v>54</v>
      </c>
      <c r="D14" s="89" t="s">
        <v>37</v>
      </c>
      <c r="E14" s="92">
        <v>1313.95</v>
      </c>
      <c r="F14" s="90">
        <v>105.42</v>
      </c>
      <c r="G14" s="91">
        <f>E14*F14</f>
        <v>138516.609</v>
      </c>
      <c r="H14" s="15"/>
      <c r="I14" s="15"/>
      <c r="J14" s="15"/>
    </row>
    <row r="15" spans="1:10" s="159" customFormat="1" ht="15">
      <c r="A15" s="160"/>
      <c r="B15" s="152"/>
      <c r="C15" s="153" t="s">
        <v>381</v>
      </c>
      <c r="D15" s="154"/>
      <c r="E15" s="155"/>
      <c r="F15" s="156"/>
      <c r="G15" s="157">
        <f>SUM(G11:G14)</f>
        <v>185807.243625</v>
      </c>
      <c r="H15" s="163">
        <f>SUM(G11:G14)</f>
        <v>185807.243625</v>
      </c>
      <c r="I15" s="158"/>
      <c r="J15" s="158"/>
    </row>
    <row r="16" spans="1:10" s="4" customFormat="1" ht="15">
      <c r="A16" s="118" t="s">
        <v>50</v>
      </c>
      <c r="B16" s="119"/>
      <c r="C16" s="120" t="s">
        <v>196</v>
      </c>
      <c r="D16" s="121"/>
      <c r="E16" s="122"/>
      <c r="F16" s="136"/>
      <c r="G16" s="126"/>
      <c r="H16" s="15"/>
      <c r="I16" s="15"/>
      <c r="J16" s="15"/>
    </row>
    <row r="17" spans="1:10" s="4" customFormat="1" ht="25.5">
      <c r="A17" s="123" t="s">
        <v>66</v>
      </c>
      <c r="B17" s="89" t="s">
        <v>94</v>
      </c>
      <c r="C17" s="88" t="s">
        <v>193</v>
      </c>
      <c r="D17" s="89" t="s">
        <v>44</v>
      </c>
      <c r="E17" s="92">
        <f>E20*0.25</f>
        <v>50.075</v>
      </c>
      <c r="F17" s="90">
        <v>20.61</v>
      </c>
      <c r="G17" s="91">
        <f>E17*F17</f>
        <v>1032.04575</v>
      </c>
      <c r="H17" s="15"/>
      <c r="I17" s="15"/>
      <c r="J17" s="15"/>
    </row>
    <row r="18" spans="1:10" s="4" customFormat="1" ht="25.5">
      <c r="A18" s="123" t="s">
        <v>67</v>
      </c>
      <c r="B18" s="89" t="s">
        <v>153</v>
      </c>
      <c r="C18" s="88" t="s">
        <v>154</v>
      </c>
      <c r="D18" s="89" t="s">
        <v>44</v>
      </c>
      <c r="E18" s="92">
        <f>E17</f>
        <v>50.075</v>
      </c>
      <c r="F18" s="90">
        <v>12.54</v>
      </c>
      <c r="G18" s="91">
        <f>E18*F18</f>
        <v>627.9405</v>
      </c>
      <c r="H18" s="15"/>
      <c r="I18" s="15"/>
      <c r="J18" s="15"/>
    </row>
    <row r="19" spans="1:10" s="4" customFormat="1" ht="25.5">
      <c r="A19" s="123" t="s">
        <v>68</v>
      </c>
      <c r="B19" s="89">
        <v>94280</v>
      </c>
      <c r="C19" s="88" t="s">
        <v>80</v>
      </c>
      <c r="D19" s="89" t="s">
        <v>49</v>
      </c>
      <c r="E19" s="92">
        <v>162.1</v>
      </c>
      <c r="F19" s="90">
        <v>55.38</v>
      </c>
      <c r="G19" s="91">
        <f>E19*F19</f>
        <v>8977.098</v>
      </c>
      <c r="H19" s="15"/>
      <c r="I19" s="15"/>
      <c r="J19" s="15"/>
    </row>
    <row r="20" spans="1:10" s="4" customFormat="1" ht="25.5">
      <c r="A20" s="123" t="s">
        <v>69</v>
      </c>
      <c r="B20" s="89">
        <v>92398</v>
      </c>
      <c r="C20" s="88" t="s">
        <v>54</v>
      </c>
      <c r="D20" s="89" t="s">
        <v>37</v>
      </c>
      <c r="E20" s="92">
        <v>200.3</v>
      </c>
      <c r="F20" s="90">
        <v>105.42</v>
      </c>
      <c r="G20" s="91">
        <f>E20*F20</f>
        <v>21115.626</v>
      </c>
      <c r="H20" s="15"/>
      <c r="I20" s="15"/>
      <c r="J20" s="15"/>
    </row>
    <row r="21" spans="1:10" s="159" customFormat="1" ht="15">
      <c r="A21" s="160"/>
      <c r="B21" s="152"/>
      <c r="C21" s="153" t="s">
        <v>380</v>
      </c>
      <c r="D21" s="154"/>
      <c r="E21" s="155"/>
      <c r="F21" s="156"/>
      <c r="G21" s="157">
        <f>SUM(G17:G20)</f>
        <v>31752.71025</v>
      </c>
      <c r="H21" s="163">
        <f>SUM(G17:G20)</f>
        <v>31752.71025</v>
      </c>
      <c r="I21" s="158"/>
      <c r="J21" s="158"/>
    </row>
    <row r="22" spans="1:10" s="4" customFormat="1" ht="15">
      <c r="A22" s="118" t="s">
        <v>52</v>
      </c>
      <c r="B22" s="119"/>
      <c r="C22" s="120" t="s">
        <v>158</v>
      </c>
      <c r="D22" s="121"/>
      <c r="E22" s="122"/>
      <c r="F22" s="136"/>
      <c r="G22" s="126"/>
      <c r="H22" s="15"/>
      <c r="I22" s="15"/>
      <c r="J22" s="15"/>
    </row>
    <row r="23" spans="1:10" s="4" customFormat="1" ht="25.5">
      <c r="A23" s="123" t="s">
        <v>71</v>
      </c>
      <c r="B23" s="89" t="s">
        <v>94</v>
      </c>
      <c r="C23" s="88" t="s">
        <v>95</v>
      </c>
      <c r="D23" s="89" t="s">
        <v>44</v>
      </c>
      <c r="E23" s="92">
        <f>E26*1</f>
        <v>243.8</v>
      </c>
      <c r="F23" s="90">
        <v>20.61</v>
      </c>
      <c r="G23" s="91">
        <f aca="true" t="shared" si="0" ref="G23:G33">E23*F23</f>
        <v>5024.718</v>
      </c>
      <c r="H23" s="15"/>
      <c r="I23" s="15"/>
      <c r="J23" s="15"/>
    </row>
    <row r="24" spans="1:10" s="4" customFormat="1" ht="25.5">
      <c r="A24" s="123" t="s">
        <v>72</v>
      </c>
      <c r="B24" s="133" t="s">
        <v>153</v>
      </c>
      <c r="C24" s="88" t="s">
        <v>154</v>
      </c>
      <c r="D24" s="89" t="s">
        <v>44</v>
      </c>
      <c r="E24" s="92">
        <f>E23</f>
        <v>243.8</v>
      </c>
      <c r="F24" s="90">
        <v>12.54</v>
      </c>
      <c r="G24" s="91">
        <f t="shared" si="0"/>
        <v>3057.252</v>
      </c>
      <c r="H24" s="15"/>
      <c r="I24" s="15"/>
      <c r="J24" s="15"/>
    </row>
    <row r="25" spans="1:10" s="4" customFormat="1" ht="25.5">
      <c r="A25" s="123" t="s">
        <v>59</v>
      </c>
      <c r="B25" s="89">
        <v>94280</v>
      </c>
      <c r="C25" s="88" t="s">
        <v>80</v>
      </c>
      <c r="D25" s="89" t="s">
        <v>49</v>
      </c>
      <c r="E25" s="92">
        <v>93.4</v>
      </c>
      <c r="F25" s="90">
        <v>55.38</v>
      </c>
      <c r="G25" s="91">
        <f t="shared" si="0"/>
        <v>5172.492</v>
      </c>
      <c r="H25" s="15"/>
      <c r="I25" s="15"/>
      <c r="J25" s="15"/>
    </row>
    <row r="26" spans="1:10" s="4" customFormat="1" ht="25.5">
      <c r="A26" s="123" t="s">
        <v>73</v>
      </c>
      <c r="B26" s="89">
        <v>93681</v>
      </c>
      <c r="C26" s="88" t="s">
        <v>159</v>
      </c>
      <c r="D26" s="89" t="s">
        <v>37</v>
      </c>
      <c r="E26" s="92">
        <v>243.8</v>
      </c>
      <c r="F26" s="90">
        <v>113.89</v>
      </c>
      <c r="G26" s="91">
        <f t="shared" si="0"/>
        <v>27766.382</v>
      </c>
      <c r="H26" s="15"/>
      <c r="I26" s="15"/>
      <c r="J26" s="15"/>
    </row>
    <row r="27" spans="1:10" s="4" customFormat="1" ht="51">
      <c r="A27" s="123" t="s">
        <v>74</v>
      </c>
      <c r="B27" s="89">
        <v>99839</v>
      </c>
      <c r="C27" s="88" t="s">
        <v>496</v>
      </c>
      <c r="D27" s="89" t="s">
        <v>49</v>
      </c>
      <c r="E27" s="92">
        <v>48.2</v>
      </c>
      <c r="F27" s="90">
        <v>542.87</v>
      </c>
      <c r="G27" s="91">
        <f t="shared" si="0"/>
        <v>26166.334000000003</v>
      </c>
      <c r="H27" s="15"/>
      <c r="I27" s="15"/>
      <c r="J27" s="15"/>
    </row>
    <row r="28" spans="1:10" s="4" customFormat="1" ht="15">
      <c r="A28" s="123" t="s">
        <v>81</v>
      </c>
      <c r="B28" s="89" t="s">
        <v>96</v>
      </c>
      <c r="C28" s="88" t="s">
        <v>184</v>
      </c>
      <c r="D28" s="89" t="s">
        <v>49</v>
      </c>
      <c r="E28" s="92">
        <v>20</v>
      </c>
      <c r="F28" s="90">
        <v>65.87</v>
      </c>
      <c r="G28" s="91">
        <f t="shared" si="0"/>
        <v>1317.4</v>
      </c>
      <c r="H28" s="15"/>
      <c r="I28" s="15"/>
      <c r="J28" s="15"/>
    </row>
    <row r="29" spans="1:10" s="4" customFormat="1" ht="25.5">
      <c r="A29" s="123" t="s">
        <v>82</v>
      </c>
      <c r="B29" s="89" t="s">
        <v>51</v>
      </c>
      <c r="C29" s="88" t="s">
        <v>185</v>
      </c>
      <c r="D29" s="89" t="s">
        <v>44</v>
      </c>
      <c r="E29" s="92">
        <v>0.66</v>
      </c>
      <c r="F29" s="90">
        <v>61.08</v>
      </c>
      <c r="G29" s="91">
        <f t="shared" si="0"/>
        <v>40.3128</v>
      </c>
      <c r="H29" s="15"/>
      <c r="I29" s="15"/>
      <c r="J29" s="15"/>
    </row>
    <row r="30" spans="1:10" s="4" customFormat="1" ht="15">
      <c r="A30" s="123" t="s">
        <v>83</v>
      </c>
      <c r="B30" s="89" t="s">
        <v>90</v>
      </c>
      <c r="C30" s="88" t="s">
        <v>187</v>
      </c>
      <c r="D30" s="89" t="s">
        <v>44</v>
      </c>
      <c r="E30" s="92">
        <v>0.07</v>
      </c>
      <c r="F30" s="90">
        <v>193.79</v>
      </c>
      <c r="G30" s="91">
        <f t="shared" si="0"/>
        <v>13.5653</v>
      </c>
      <c r="H30" s="15"/>
      <c r="I30" s="15"/>
      <c r="J30" s="15"/>
    </row>
    <row r="31" spans="1:10" s="4" customFormat="1" ht="15">
      <c r="A31" s="123" t="s">
        <v>84</v>
      </c>
      <c r="B31" s="89" t="s">
        <v>186</v>
      </c>
      <c r="C31" s="88" t="s">
        <v>188</v>
      </c>
      <c r="D31" s="89" t="s">
        <v>44</v>
      </c>
      <c r="E31" s="92">
        <v>0.66</v>
      </c>
      <c r="F31" s="90">
        <v>499.19</v>
      </c>
      <c r="G31" s="91">
        <f t="shared" si="0"/>
        <v>329.4654</v>
      </c>
      <c r="H31" s="15"/>
      <c r="I31" s="15"/>
      <c r="J31" s="15"/>
    </row>
    <row r="32" spans="1:10" s="4" customFormat="1" ht="15">
      <c r="A32" s="123" t="s">
        <v>85</v>
      </c>
      <c r="B32" s="89" t="s">
        <v>99</v>
      </c>
      <c r="C32" s="88" t="s">
        <v>189</v>
      </c>
      <c r="D32" s="89" t="s">
        <v>93</v>
      </c>
      <c r="E32" s="92">
        <f>E31*90</f>
        <v>59.400000000000006</v>
      </c>
      <c r="F32" s="90">
        <v>11.19</v>
      </c>
      <c r="G32" s="91">
        <f t="shared" si="0"/>
        <v>664.686</v>
      </c>
      <c r="H32" s="15"/>
      <c r="I32" s="15"/>
      <c r="J32" s="15"/>
    </row>
    <row r="33" spans="1:10" s="4" customFormat="1" ht="15">
      <c r="A33" s="123" t="s">
        <v>86</v>
      </c>
      <c r="B33" s="89" t="s">
        <v>114</v>
      </c>
      <c r="C33" s="88" t="s">
        <v>180</v>
      </c>
      <c r="D33" s="89" t="s">
        <v>111</v>
      </c>
      <c r="E33" s="92">
        <v>51.7</v>
      </c>
      <c r="F33" s="90">
        <v>192.29</v>
      </c>
      <c r="G33" s="91">
        <f t="shared" si="0"/>
        <v>9941.393</v>
      </c>
      <c r="H33" s="15"/>
      <c r="I33" s="15"/>
      <c r="J33" s="15"/>
    </row>
    <row r="34" spans="1:10" s="4" customFormat="1" ht="15">
      <c r="A34" s="123" t="s">
        <v>87</v>
      </c>
      <c r="B34" s="89" t="s">
        <v>117</v>
      </c>
      <c r="C34" s="88" t="s">
        <v>181</v>
      </c>
      <c r="D34" s="89" t="s">
        <v>110</v>
      </c>
      <c r="E34" s="92">
        <v>3.65</v>
      </c>
      <c r="F34" s="90">
        <v>405.01</v>
      </c>
      <c r="G34" s="91">
        <f>E34*F34</f>
        <v>1478.2865</v>
      </c>
      <c r="H34" s="15"/>
      <c r="I34" s="15"/>
      <c r="J34" s="15"/>
    </row>
    <row r="35" spans="1:10" s="4" customFormat="1" ht="15">
      <c r="A35" s="123" t="s">
        <v>122</v>
      </c>
      <c r="B35" s="89" t="s">
        <v>99</v>
      </c>
      <c r="C35" s="88" t="s">
        <v>190</v>
      </c>
      <c r="D35" s="89" t="s">
        <v>93</v>
      </c>
      <c r="E35" s="92">
        <f>E34*90</f>
        <v>328.5</v>
      </c>
      <c r="F35" s="90">
        <v>11.19</v>
      </c>
      <c r="G35" s="91">
        <f>E35*F35</f>
        <v>3675.915</v>
      </c>
      <c r="H35" s="15"/>
      <c r="I35" s="15"/>
      <c r="J35" s="15"/>
    </row>
    <row r="36" spans="1:10" s="4" customFormat="1" ht="15">
      <c r="A36" s="123" t="s">
        <v>123</v>
      </c>
      <c r="B36" s="89" t="s">
        <v>118</v>
      </c>
      <c r="C36" s="88" t="s">
        <v>182</v>
      </c>
      <c r="D36" s="89" t="s">
        <v>111</v>
      </c>
      <c r="E36" s="92">
        <v>53.35</v>
      </c>
      <c r="F36" s="90">
        <v>34.61</v>
      </c>
      <c r="G36" s="91">
        <f>E36*F36</f>
        <v>1846.4435</v>
      </c>
      <c r="H36" s="15"/>
      <c r="I36" s="15"/>
      <c r="J36" s="15"/>
    </row>
    <row r="37" spans="1:10" s="4" customFormat="1" ht="15">
      <c r="A37" s="123" t="s">
        <v>124</v>
      </c>
      <c r="B37" s="89" t="s">
        <v>183</v>
      </c>
      <c r="C37" s="88" t="s">
        <v>191</v>
      </c>
      <c r="D37" s="89" t="s">
        <v>113</v>
      </c>
      <c r="E37" s="92">
        <v>65</v>
      </c>
      <c r="F37" s="90">
        <v>21.88</v>
      </c>
      <c r="G37" s="91">
        <f>E37*F37</f>
        <v>1422.2</v>
      </c>
      <c r="H37" s="15"/>
      <c r="I37" s="15"/>
      <c r="J37" s="15"/>
    </row>
    <row r="38" spans="1:10" s="159" customFormat="1" ht="15">
      <c r="A38" s="160"/>
      <c r="B38" s="152"/>
      <c r="C38" s="153" t="s">
        <v>382</v>
      </c>
      <c r="D38" s="154"/>
      <c r="E38" s="155"/>
      <c r="F38" s="156"/>
      <c r="G38" s="157">
        <f>SUM(G23:G37)</f>
        <v>87916.84549999998</v>
      </c>
      <c r="H38" s="163">
        <f>SUM(G23:G37)</f>
        <v>87916.84549999998</v>
      </c>
      <c r="I38" s="158"/>
      <c r="J38" s="158"/>
    </row>
    <row r="39" spans="1:10" s="125" customFormat="1" ht="15.75" customHeight="1">
      <c r="A39" s="118" t="s">
        <v>108</v>
      </c>
      <c r="B39" s="119"/>
      <c r="C39" s="120" t="s">
        <v>197</v>
      </c>
      <c r="D39" s="121"/>
      <c r="E39" s="122"/>
      <c r="F39" s="122"/>
      <c r="G39" s="126"/>
      <c r="H39" s="124"/>
      <c r="I39" s="124"/>
      <c r="J39" s="124"/>
    </row>
    <row r="40" spans="1:10" s="4" customFormat="1" ht="25.5">
      <c r="A40" s="123" t="s">
        <v>126</v>
      </c>
      <c r="B40" s="89" t="s">
        <v>94</v>
      </c>
      <c r="C40" s="88" t="s">
        <v>95</v>
      </c>
      <c r="D40" s="89" t="s">
        <v>44</v>
      </c>
      <c r="E40" s="92">
        <v>441.98</v>
      </c>
      <c r="F40" s="90">
        <v>20.61</v>
      </c>
      <c r="G40" s="91">
        <f aca="true" t="shared" si="1" ref="G40:G45">E40*F40</f>
        <v>9109.2078</v>
      </c>
      <c r="H40" s="15"/>
      <c r="I40" s="15"/>
      <c r="J40" s="15"/>
    </row>
    <row r="41" spans="1:10" s="4" customFormat="1" ht="25.5">
      <c r="A41" s="123" t="s">
        <v>127</v>
      </c>
      <c r="B41" s="89" t="s">
        <v>153</v>
      </c>
      <c r="C41" s="88" t="s">
        <v>154</v>
      </c>
      <c r="D41" s="89" t="s">
        <v>44</v>
      </c>
      <c r="E41" s="92">
        <f>E40</f>
        <v>441.98</v>
      </c>
      <c r="F41" s="90">
        <v>12.54</v>
      </c>
      <c r="G41" s="91">
        <f t="shared" si="1"/>
        <v>5542.4292</v>
      </c>
      <c r="H41" s="15"/>
      <c r="I41" s="15"/>
      <c r="J41" s="15"/>
    </row>
    <row r="42" spans="1:10" s="4" customFormat="1" ht="25.5">
      <c r="A42" s="123" t="s">
        <v>128</v>
      </c>
      <c r="B42" s="89" t="s">
        <v>498</v>
      </c>
      <c r="C42" s="88" t="s">
        <v>497</v>
      </c>
      <c r="D42" s="89" t="s">
        <v>44</v>
      </c>
      <c r="E42" s="92">
        <f>92*3</f>
        <v>276</v>
      </c>
      <c r="F42" s="90">
        <v>450.53</v>
      </c>
      <c r="G42" s="91">
        <f t="shared" si="1"/>
        <v>124346.28</v>
      </c>
      <c r="H42" s="15"/>
      <c r="I42" s="15"/>
      <c r="J42" s="15"/>
    </row>
    <row r="43" spans="1:10" s="4" customFormat="1" ht="25.5">
      <c r="A43" s="123" t="s">
        <v>129</v>
      </c>
      <c r="B43" s="89">
        <v>94279</v>
      </c>
      <c r="C43" s="88" t="s">
        <v>53</v>
      </c>
      <c r="D43" s="89" t="s">
        <v>49</v>
      </c>
      <c r="E43" s="92">
        <v>179.7</v>
      </c>
      <c r="F43" s="90">
        <v>49.98</v>
      </c>
      <c r="G43" s="91">
        <f t="shared" si="1"/>
        <v>8981.405999999999</v>
      </c>
      <c r="H43" s="15"/>
      <c r="I43" s="15"/>
      <c r="J43" s="15"/>
    </row>
    <row r="44" spans="1:10" s="4" customFormat="1" ht="25.5">
      <c r="A44" s="123" t="s">
        <v>130</v>
      </c>
      <c r="B44" s="89">
        <v>94280</v>
      </c>
      <c r="C44" s="88" t="s">
        <v>80</v>
      </c>
      <c r="D44" s="89" t="s">
        <v>49</v>
      </c>
      <c r="E44" s="92">
        <v>8.9</v>
      </c>
      <c r="F44" s="90">
        <v>55.38</v>
      </c>
      <c r="G44" s="91">
        <f t="shared" si="1"/>
        <v>492.88200000000006</v>
      </c>
      <c r="H44" s="15"/>
      <c r="I44" s="15"/>
      <c r="J44" s="15"/>
    </row>
    <row r="45" spans="1:10" s="4" customFormat="1" ht="25.5">
      <c r="A45" s="123" t="s">
        <v>131</v>
      </c>
      <c r="B45" s="89">
        <v>92398</v>
      </c>
      <c r="C45" s="88" t="s">
        <v>54</v>
      </c>
      <c r="D45" s="89" t="s">
        <v>37</v>
      </c>
      <c r="E45" s="92">
        <v>796.5</v>
      </c>
      <c r="F45" s="90">
        <v>105.42</v>
      </c>
      <c r="G45" s="91">
        <f t="shared" si="1"/>
        <v>83967.03</v>
      </c>
      <c r="H45" s="15"/>
      <c r="I45" s="15"/>
      <c r="J45" s="15"/>
    </row>
    <row r="46" spans="1:10" s="159" customFormat="1" ht="15">
      <c r="A46" s="160"/>
      <c r="B46" s="152"/>
      <c r="C46" s="153" t="s">
        <v>383</v>
      </c>
      <c r="D46" s="154"/>
      <c r="E46" s="155"/>
      <c r="F46" s="156"/>
      <c r="G46" s="157">
        <f>SUM(G40:G45)</f>
        <v>232439.235</v>
      </c>
      <c r="H46" s="163">
        <f>SUM(G40:G45)</f>
        <v>232439.235</v>
      </c>
      <c r="I46" s="158"/>
      <c r="J46" s="158"/>
    </row>
    <row r="47" spans="1:10" s="125" customFormat="1" ht="15.75" customHeight="1">
      <c r="A47" s="118" t="s">
        <v>109</v>
      </c>
      <c r="B47" s="119"/>
      <c r="C47" s="120" t="s">
        <v>160</v>
      </c>
      <c r="D47" s="121"/>
      <c r="E47" s="122"/>
      <c r="F47" s="122"/>
      <c r="G47" s="126"/>
      <c r="H47" s="124"/>
      <c r="I47" s="124"/>
      <c r="J47" s="124"/>
    </row>
    <row r="48" spans="1:10" s="4" customFormat="1" ht="15">
      <c r="A48" s="123" t="s">
        <v>134</v>
      </c>
      <c r="B48" s="133" t="s">
        <v>161</v>
      </c>
      <c r="C48" s="88" t="s">
        <v>162</v>
      </c>
      <c r="D48" s="89" t="s">
        <v>49</v>
      </c>
      <c r="E48" s="92">
        <v>39.1</v>
      </c>
      <c r="F48" s="90">
        <v>8.14</v>
      </c>
      <c r="G48" s="91">
        <f>E48*F48</f>
        <v>318.27400000000006</v>
      </c>
      <c r="H48" s="15"/>
      <c r="I48" s="15"/>
      <c r="J48" s="15"/>
    </row>
    <row r="49" spans="1:10" s="4" customFormat="1" ht="25.5">
      <c r="A49" s="123" t="s">
        <v>135</v>
      </c>
      <c r="B49" s="133" t="s">
        <v>168</v>
      </c>
      <c r="C49" s="88" t="s">
        <v>169</v>
      </c>
      <c r="D49" s="89" t="s">
        <v>49</v>
      </c>
      <c r="E49" s="92">
        <f>E48*2</f>
        <v>78.2</v>
      </c>
      <c r="F49" s="90">
        <v>5.57</v>
      </c>
      <c r="G49" s="91">
        <f aca="true" t="shared" si="2" ref="G49:G56">E49*F49</f>
        <v>435.574</v>
      </c>
      <c r="H49" s="15"/>
      <c r="I49" s="15"/>
      <c r="J49" s="15"/>
    </row>
    <row r="50" spans="1:10" s="4" customFormat="1" ht="25.5">
      <c r="A50" s="123" t="s">
        <v>136</v>
      </c>
      <c r="B50" s="133" t="s">
        <v>163</v>
      </c>
      <c r="C50" s="88" t="s">
        <v>170</v>
      </c>
      <c r="D50" s="89" t="s">
        <v>44</v>
      </c>
      <c r="E50" s="92">
        <v>6.84</v>
      </c>
      <c r="F50" s="90">
        <v>223.96</v>
      </c>
      <c r="G50" s="91">
        <f t="shared" si="2"/>
        <v>1531.8864</v>
      </c>
      <c r="H50" s="15"/>
      <c r="I50" s="15"/>
      <c r="J50" s="15"/>
    </row>
    <row r="51" spans="1:10" s="4" customFormat="1" ht="25.5">
      <c r="A51" s="123" t="s">
        <v>137</v>
      </c>
      <c r="B51" s="133" t="s">
        <v>164</v>
      </c>
      <c r="C51" s="88" t="s">
        <v>165</v>
      </c>
      <c r="D51" s="89" t="s">
        <v>44</v>
      </c>
      <c r="E51" s="92">
        <v>10.75</v>
      </c>
      <c r="F51" s="90">
        <v>105.96</v>
      </c>
      <c r="G51" s="91">
        <f t="shared" si="2"/>
        <v>1139.07</v>
      </c>
      <c r="H51" s="15"/>
      <c r="I51" s="15"/>
      <c r="J51" s="15"/>
    </row>
    <row r="52" spans="1:10" s="4" customFormat="1" ht="15">
      <c r="A52" s="123" t="s">
        <v>201</v>
      </c>
      <c r="B52" s="133" t="s">
        <v>90</v>
      </c>
      <c r="C52" s="88" t="s">
        <v>166</v>
      </c>
      <c r="D52" s="89" t="s">
        <v>44</v>
      </c>
      <c r="E52" s="92">
        <v>2.93</v>
      </c>
      <c r="F52" s="90">
        <v>193.79</v>
      </c>
      <c r="G52" s="91">
        <f t="shared" si="2"/>
        <v>567.8047</v>
      </c>
      <c r="H52" s="138"/>
      <c r="I52" s="15"/>
      <c r="J52" s="15"/>
    </row>
    <row r="53" spans="1:10" s="4" customFormat="1" ht="15">
      <c r="A53" s="123" t="s">
        <v>202</v>
      </c>
      <c r="B53" s="133" t="s">
        <v>92</v>
      </c>
      <c r="C53" s="88" t="s">
        <v>179</v>
      </c>
      <c r="D53" s="89" t="s">
        <v>93</v>
      </c>
      <c r="E53" s="92">
        <v>212.98</v>
      </c>
      <c r="F53" s="90">
        <v>11.52</v>
      </c>
      <c r="G53" s="91">
        <f t="shared" si="2"/>
        <v>2453.5296</v>
      </c>
      <c r="H53" s="15"/>
      <c r="I53" s="15"/>
      <c r="J53" s="15"/>
    </row>
    <row r="54" spans="1:10" s="4" customFormat="1" ht="25.5">
      <c r="A54" s="123" t="s">
        <v>203</v>
      </c>
      <c r="B54" s="133" t="s">
        <v>91</v>
      </c>
      <c r="C54" s="88" t="s">
        <v>198</v>
      </c>
      <c r="D54" s="89" t="s">
        <v>44</v>
      </c>
      <c r="E54" s="92">
        <v>6.84</v>
      </c>
      <c r="F54" s="90">
        <v>940.75</v>
      </c>
      <c r="G54" s="91">
        <f t="shared" si="2"/>
        <v>6434.73</v>
      </c>
      <c r="H54" s="15"/>
      <c r="I54" s="15"/>
      <c r="J54" s="15"/>
    </row>
    <row r="55" spans="1:10" s="4" customFormat="1" ht="25.5">
      <c r="A55" s="123" t="s">
        <v>204</v>
      </c>
      <c r="B55" s="133" t="s">
        <v>43</v>
      </c>
      <c r="C55" s="88" t="s">
        <v>199</v>
      </c>
      <c r="D55" s="89" t="s">
        <v>37</v>
      </c>
      <c r="E55" s="92">
        <v>926.9</v>
      </c>
      <c r="F55" s="90">
        <v>3.46</v>
      </c>
      <c r="G55" s="91">
        <f t="shared" si="2"/>
        <v>3207.074</v>
      </c>
      <c r="H55" s="131"/>
      <c r="I55" s="15"/>
      <c r="J55" s="15"/>
    </row>
    <row r="56" spans="1:10" s="4" customFormat="1" ht="15">
      <c r="A56" s="123" t="s">
        <v>205</v>
      </c>
      <c r="B56" s="133" t="s">
        <v>90</v>
      </c>
      <c r="C56" s="88" t="s">
        <v>200</v>
      </c>
      <c r="D56" s="89" t="s">
        <v>44</v>
      </c>
      <c r="E56" s="92">
        <f>E55*0.1</f>
        <v>92.69</v>
      </c>
      <c r="F56" s="90">
        <v>193.79</v>
      </c>
      <c r="G56" s="91">
        <f t="shared" si="2"/>
        <v>17962.395099999998</v>
      </c>
      <c r="H56" s="131"/>
      <c r="I56" s="15"/>
      <c r="J56" s="15"/>
    </row>
    <row r="57" spans="1:10" s="159" customFormat="1" ht="15">
      <c r="A57" s="160"/>
      <c r="B57" s="152"/>
      <c r="C57" s="153" t="s">
        <v>384</v>
      </c>
      <c r="D57" s="154"/>
      <c r="E57" s="155"/>
      <c r="F57" s="156"/>
      <c r="G57" s="157">
        <f>SUM(G48:G56)</f>
        <v>34050.337799999994</v>
      </c>
      <c r="H57" s="163">
        <f>SUM(G48:G56)</f>
        <v>34050.337799999994</v>
      </c>
      <c r="I57" s="158"/>
      <c r="J57" s="158"/>
    </row>
    <row r="58" spans="1:10" s="125" customFormat="1" ht="15.75" customHeight="1">
      <c r="A58" s="118" t="s">
        <v>119</v>
      </c>
      <c r="B58" s="119"/>
      <c r="C58" s="120" t="s">
        <v>47</v>
      </c>
      <c r="D58" s="121"/>
      <c r="E58" s="122"/>
      <c r="F58" s="122"/>
      <c r="G58" s="126"/>
      <c r="H58" s="124"/>
      <c r="I58" s="124"/>
      <c r="J58" s="124"/>
    </row>
    <row r="59" spans="1:10" s="4" customFormat="1" ht="25.5">
      <c r="A59" s="123" t="s">
        <v>121</v>
      </c>
      <c r="B59" s="133" t="s">
        <v>151</v>
      </c>
      <c r="C59" s="88" t="s">
        <v>152</v>
      </c>
      <c r="D59" s="89" t="s">
        <v>37</v>
      </c>
      <c r="E59" s="92">
        <v>17263.16</v>
      </c>
      <c r="F59" s="90">
        <v>7.57</v>
      </c>
      <c r="G59" s="164">
        <f>E59*F59</f>
        <v>130682.12120000001</v>
      </c>
      <c r="H59" s="15"/>
      <c r="I59" s="15"/>
      <c r="J59" s="131">
        <f>SUM(G59:G60)</f>
        <v>376682.1512</v>
      </c>
    </row>
    <row r="60" spans="1:10" s="4" customFormat="1" ht="15">
      <c r="A60" s="123" t="s">
        <v>138</v>
      </c>
      <c r="B60" s="133" t="s">
        <v>502</v>
      </c>
      <c r="C60" s="88" t="s">
        <v>503</v>
      </c>
      <c r="D60" s="89" t="s">
        <v>37</v>
      </c>
      <c r="E60" s="92">
        <f>E59</f>
        <v>17263.16</v>
      </c>
      <c r="F60" s="90">
        <v>14.25</v>
      </c>
      <c r="G60" s="164">
        <f>E60*F60</f>
        <v>246000.03</v>
      </c>
      <c r="H60" s="15"/>
      <c r="I60" s="15"/>
      <c r="J60" s="15"/>
    </row>
    <row r="61" spans="1:10" s="4" customFormat="1" ht="15">
      <c r="A61" s="123" t="s">
        <v>139</v>
      </c>
      <c r="B61" s="133" t="s">
        <v>172</v>
      </c>
      <c r="C61" s="88" t="s">
        <v>173</v>
      </c>
      <c r="D61" s="89" t="s">
        <v>49</v>
      </c>
      <c r="E61" s="92">
        <v>153</v>
      </c>
      <c r="F61" s="90">
        <v>84.28</v>
      </c>
      <c r="G61" s="91">
        <f>E61*F61</f>
        <v>12894.84</v>
      </c>
      <c r="H61" s="15"/>
      <c r="I61" s="15"/>
      <c r="J61" s="15"/>
    </row>
    <row r="62" spans="1:10" s="4" customFormat="1" ht="15">
      <c r="A62" s="123" t="s">
        <v>140</v>
      </c>
      <c r="B62" s="133" t="s">
        <v>51</v>
      </c>
      <c r="C62" s="88" t="s">
        <v>56</v>
      </c>
      <c r="D62" s="89" t="s">
        <v>77</v>
      </c>
      <c r="E62" s="92">
        <v>55.8</v>
      </c>
      <c r="F62" s="90">
        <v>61.08</v>
      </c>
      <c r="G62" s="91">
        <f>E62*F62</f>
        <v>3408.2639999999997</v>
      </c>
      <c r="H62" s="15"/>
      <c r="I62" s="15"/>
      <c r="J62" s="15"/>
    </row>
    <row r="63" spans="1:10" s="4" customFormat="1" ht="15">
      <c r="A63" s="123" t="s">
        <v>120</v>
      </c>
      <c r="B63" s="133" t="s">
        <v>90</v>
      </c>
      <c r="C63" s="88" t="s">
        <v>174</v>
      </c>
      <c r="D63" s="89" t="s">
        <v>44</v>
      </c>
      <c r="E63" s="92">
        <v>1.12</v>
      </c>
      <c r="F63" s="137">
        <v>193.79</v>
      </c>
      <c r="G63" s="91">
        <f aca="true" t="shared" si="3" ref="G63:G72">E63*F63</f>
        <v>217.0448</v>
      </c>
      <c r="H63" s="15"/>
      <c r="I63" s="15"/>
      <c r="J63" s="15"/>
    </row>
    <row r="64" spans="1:10" s="4" customFormat="1" ht="15">
      <c r="A64" s="123" t="s">
        <v>141</v>
      </c>
      <c r="B64" s="133" t="s">
        <v>175</v>
      </c>
      <c r="C64" s="88" t="s">
        <v>176</v>
      </c>
      <c r="D64" s="89" t="s">
        <v>49</v>
      </c>
      <c r="E64" s="92">
        <v>62</v>
      </c>
      <c r="F64" s="90">
        <v>157.06</v>
      </c>
      <c r="G64" s="91">
        <f t="shared" si="3"/>
        <v>9737.72</v>
      </c>
      <c r="H64" s="15"/>
      <c r="I64" s="15"/>
      <c r="J64" s="15"/>
    </row>
    <row r="65" spans="1:10" s="4" customFormat="1" ht="15">
      <c r="A65" s="123" t="s">
        <v>142</v>
      </c>
      <c r="B65" s="133" t="s">
        <v>177</v>
      </c>
      <c r="C65" s="88" t="s">
        <v>178</v>
      </c>
      <c r="D65" s="89" t="s">
        <v>44</v>
      </c>
      <c r="E65" s="92">
        <f>E62</f>
        <v>55.8</v>
      </c>
      <c r="F65" s="90">
        <v>8.75</v>
      </c>
      <c r="G65" s="91">
        <f t="shared" si="3"/>
        <v>488.25</v>
      </c>
      <c r="H65" s="15"/>
      <c r="I65" s="15"/>
      <c r="J65" s="15"/>
    </row>
    <row r="66" spans="1:10" s="4" customFormat="1" ht="38.25">
      <c r="A66" s="123" t="s">
        <v>143</v>
      </c>
      <c r="B66" s="133">
        <v>97978</v>
      </c>
      <c r="C66" s="88" t="s">
        <v>351</v>
      </c>
      <c r="D66" s="89" t="s">
        <v>55</v>
      </c>
      <c r="E66" s="92">
        <v>5</v>
      </c>
      <c r="F66" s="90">
        <v>981.07</v>
      </c>
      <c r="G66" s="91">
        <f t="shared" si="3"/>
        <v>4905.35</v>
      </c>
      <c r="H66" s="15"/>
      <c r="I66" s="15"/>
      <c r="J66" s="15"/>
    </row>
    <row r="67" spans="1:10" s="4" customFormat="1" ht="25.5">
      <c r="A67" s="123" t="s">
        <v>144</v>
      </c>
      <c r="B67" s="133">
        <v>98050</v>
      </c>
      <c r="C67" s="88" t="s">
        <v>352</v>
      </c>
      <c r="D67" s="89" t="s">
        <v>49</v>
      </c>
      <c r="E67" s="92">
        <f>E66*2</f>
        <v>10</v>
      </c>
      <c r="F67" s="90">
        <v>287.34</v>
      </c>
      <c r="G67" s="91">
        <f t="shared" si="3"/>
        <v>2873.3999999999996</v>
      </c>
      <c r="H67" s="15"/>
      <c r="I67" s="15"/>
      <c r="J67" s="15"/>
    </row>
    <row r="68" spans="1:10" s="4" customFormat="1" ht="25.5">
      <c r="A68" s="123" t="s">
        <v>145</v>
      </c>
      <c r="B68" s="133">
        <v>98115</v>
      </c>
      <c r="C68" s="88" t="s">
        <v>353</v>
      </c>
      <c r="D68" s="89" t="s">
        <v>55</v>
      </c>
      <c r="E68" s="92">
        <v>5</v>
      </c>
      <c r="F68" s="90">
        <v>106.06</v>
      </c>
      <c r="G68" s="91">
        <f t="shared" si="3"/>
        <v>530.3</v>
      </c>
      <c r="H68" s="15"/>
      <c r="I68" s="15"/>
      <c r="J68" s="15"/>
    </row>
    <row r="69" spans="1:10" s="4" customFormat="1" ht="25.5">
      <c r="A69" s="123" t="s">
        <v>146</v>
      </c>
      <c r="B69" s="133" t="s">
        <v>168</v>
      </c>
      <c r="C69" s="88" t="s">
        <v>169</v>
      </c>
      <c r="D69" s="89" t="s">
        <v>49</v>
      </c>
      <c r="E69" s="92">
        <v>5</v>
      </c>
      <c r="F69" s="90">
        <v>5.57</v>
      </c>
      <c r="G69" s="91">
        <f t="shared" si="3"/>
        <v>27.85</v>
      </c>
      <c r="H69" s="15"/>
      <c r="I69" s="15"/>
      <c r="J69" s="15"/>
    </row>
    <row r="70" spans="1:10" s="4" customFormat="1" ht="15">
      <c r="A70" s="123" t="s">
        <v>147</v>
      </c>
      <c r="B70" s="133" t="s">
        <v>163</v>
      </c>
      <c r="C70" s="88" t="s">
        <v>354</v>
      </c>
      <c r="D70" s="89" t="s">
        <v>44</v>
      </c>
      <c r="E70" s="92">
        <v>0.35</v>
      </c>
      <c r="F70" s="90">
        <v>223.96</v>
      </c>
      <c r="G70" s="91">
        <f t="shared" si="3"/>
        <v>78.386</v>
      </c>
      <c r="H70" s="15"/>
      <c r="I70" s="15"/>
      <c r="J70" s="15"/>
    </row>
    <row r="71" spans="1:10" s="4" customFormat="1" ht="25.5">
      <c r="A71" s="123" t="s">
        <v>148</v>
      </c>
      <c r="B71" s="133" t="s">
        <v>164</v>
      </c>
      <c r="C71" s="88" t="s">
        <v>165</v>
      </c>
      <c r="D71" s="89" t="s">
        <v>44</v>
      </c>
      <c r="E71" s="92">
        <f>E70</f>
        <v>0.35</v>
      </c>
      <c r="F71" s="90">
        <v>105.96</v>
      </c>
      <c r="G71" s="91">
        <f t="shared" si="3"/>
        <v>37.086</v>
      </c>
      <c r="H71" s="15"/>
      <c r="I71" s="15"/>
      <c r="J71" s="15"/>
    </row>
    <row r="72" spans="1:10" s="4" customFormat="1" ht="25.5">
      <c r="A72" s="123" t="s">
        <v>149</v>
      </c>
      <c r="B72" s="133" t="s">
        <v>91</v>
      </c>
      <c r="C72" s="88" t="s">
        <v>167</v>
      </c>
      <c r="D72" s="89" t="s">
        <v>44</v>
      </c>
      <c r="E72" s="92">
        <v>0.35</v>
      </c>
      <c r="F72" s="90">
        <v>940.75</v>
      </c>
      <c r="G72" s="91">
        <f t="shared" si="3"/>
        <v>329.2625</v>
      </c>
      <c r="H72" s="15"/>
      <c r="I72" s="15"/>
      <c r="J72" s="15"/>
    </row>
    <row r="73" spans="1:10" s="159" customFormat="1" ht="15">
      <c r="A73" s="160"/>
      <c r="B73" s="152"/>
      <c r="C73" s="153" t="s">
        <v>385</v>
      </c>
      <c r="D73" s="154"/>
      <c r="E73" s="155"/>
      <c r="F73" s="156"/>
      <c r="G73" s="157">
        <f>SUM(G59:G72)</f>
        <v>412209.9045</v>
      </c>
      <c r="H73" s="163">
        <f>SUM(G59:G72)</f>
        <v>412209.9045</v>
      </c>
      <c r="I73" s="158"/>
      <c r="J73" s="158"/>
    </row>
    <row r="74" spans="1:10" s="4" customFormat="1" ht="15">
      <c r="A74" s="118" t="s">
        <v>206</v>
      </c>
      <c r="B74" s="119"/>
      <c r="C74" s="120" t="s">
        <v>374</v>
      </c>
      <c r="D74" s="121"/>
      <c r="E74" s="122"/>
      <c r="F74" s="122"/>
      <c r="G74" s="126"/>
      <c r="H74" s="15"/>
      <c r="I74" s="15"/>
      <c r="J74" s="15"/>
    </row>
    <row r="75" spans="1:10" s="4" customFormat="1" ht="25.5">
      <c r="A75" s="123" t="s">
        <v>207</v>
      </c>
      <c r="B75" s="133" t="s">
        <v>43</v>
      </c>
      <c r="C75" s="88" t="s">
        <v>199</v>
      </c>
      <c r="D75" s="89" t="s">
        <v>37</v>
      </c>
      <c r="E75" s="92">
        <v>589.35</v>
      </c>
      <c r="F75" s="90">
        <v>3.46</v>
      </c>
      <c r="G75" s="91">
        <f>E75*F75</f>
        <v>2039.151</v>
      </c>
      <c r="H75" s="15"/>
      <c r="I75" s="15"/>
      <c r="J75" s="15"/>
    </row>
    <row r="76" spans="1:10" s="4" customFormat="1" ht="15">
      <c r="A76" s="123" t="s">
        <v>292</v>
      </c>
      <c r="B76" s="133" t="s">
        <v>90</v>
      </c>
      <c r="C76" s="88" t="s">
        <v>166</v>
      </c>
      <c r="D76" s="89" t="s">
        <v>44</v>
      </c>
      <c r="E76" s="92">
        <f>E75*0.03</f>
        <v>17.6805</v>
      </c>
      <c r="F76" s="90">
        <v>193.79</v>
      </c>
      <c r="G76" s="91">
        <f>E76*F76</f>
        <v>3426.3040949999995</v>
      </c>
      <c r="H76" s="15"/>
      <c r="I76" s="15"/>
      <c r="J76" s="15"/>
    </row>
    <row r="77" spans="1:10" s="4" customFormat="1" ht="15">
      <c r="A77" s="123" t="s">
        <v>295</v>
      </c>
      <c r="B77" s="133" t="s">
        <v>92</v>
      </c>
      <c r="C77" s="88" t="s">
        <v>179</v>
      </c>
      <c r="D77" s="89" t="s">
        <v>93</v>
      </c>
      <c r="E77" s="92">
        <f>E75*2.18</f>
        <v>1284.7830000000001</v>
      </c>
      <c r="F77" s="90">
        <v>11.52</v>
      </c>
      <c r="G77" s="91">
        <f>E77*F77</f>
        <v>14800.70016</v>
      </c>
      <c r="H77" s="15"/>
      <c r="I77" s="15"/>
      <c r="J77" s="15"/>
    </row>
    <row r="78" spans="1:10" s="4" customFormat="1" ht="25.5">
      <c r="A78" s="123" t="s">
        <v>298</v>
      </c>
      <c r="B78" s="133" t="s">
        <v>91</v>
      </c>
      <c r="C78" s="88" t="s">
        <v>198</v>
      </c>
      <c r="D78" s="89" t="s">
        <v>44</v>
      </c>
      <c r="E78" s="92">
        <f>E75*0.07</f>
        <v>41.25450000000001</v>
      </c>
      <c r="F78" s="90">
        <v>940.75</v>
      </c>
      <c r="G78" s="91">
        <f>E78*F78</f>
        <v>38810.170875</v>
      </c>
      <c r="H78" s="15"/>
      <c r="I78" s="15"/>
      <c r="J78" s="15"/>
    </row>
    <row r="79" spans="1:10" s="159" customFormat="1" ht="15">
      <c r="A79" s="160"/>
      <c r="B79" s="152"/>
      <c r="C79" s="153" t="s">
        <v>386</v>
      </c>
      <c r="D79" s="154"/>
      <c r="E79" s="155"/>
      <c r="F79" s="156"/>
      <c r="G79" s="157">
        <f>SUM(G75:G78)</f>
        <v>59076.32613</v>
      </c>
      <c r="H79" s="163">
        <f>SUM(G75:G78)</f>
        <v>59076.32613</v>
      </c>
      <c r="I79" s="158"/>
      <c r="J79" s="158"/>
    </row>
    <row r="80" spans="1:10" s="4" customFormat="1" ht="15">
      <c r="A80" s="118" t="s">
        <v>328</v>
      </c>
      <c r="B80" s="119"/>
      <c r="C80" s="120" t="s">
        <v>333</v>
      </c>
      <c r="D80" s="121"/>
      <c r="E80" s="122"/>
      <c r="F80" s="122"/>
      <c r="G80" s="126"/>
      <c r="H80" s="15"/>
      <c r="I80" s="15"/>
      <c r="J80" s="15"/>
    </row>
    <row r="81" spans="1:10" s="4" customFormat="1" ht="25.5">
      <c r="A81" s="123" t="s">
        <v>331</v>
      </c>
      <c r="B81" s="89" t="s">
        <v>94</v>
      </c>
      <c r="C81" s="88" t="s">
        <v>95</v>
      </c>
      <c r="D81" s="89" t="s">
        <v>44</v>
      </c>
      <c r="E81" s="92">
        <v>184.83</v>
      </c>
      <c r="F81" s="90">
        <v>20.61</v>
      </c>
      <c r="G81" s="91">
        <f aca="true" t="shared" si="4" ref="G81:G86">E81*F81</f>
        <v>3809.3463</v>
      </c>
      <c r="H81" s="15"/>
      <c r="I81" s="15"/>
      <c r="J81" s="15"/>
    </row>
    <row r="82" spans="1:10" s="4" customFormat="1" ht="25.5">
      <c r="A82" s="123" t="s">
        <v>334</v>
      </c>
      <c r="B82" s="89" t="s">
        <v>153</v>
      </c>
      <c r="C82" s="88" t="s">
        <v>154</v>
      </c>
      <c r="D82" s="89" t="s">
        <v>44</v>
      </c>
      <c r="E82" s="92">
        <f>E81</f>
        <v>184.83</v>
      </c>
      <c r="F82" s="90">
        <v>12.54</v>
      </c>
      <c r="G82" s="91">
        <f t="shared" si="4"/>
        <v>2317.7682</v>
      </c>
      <c r="H82" s="15"/>
      <c r="I82" s="15"/>
      <c r="J82" s="15"/>
    </row>
    <row r="83" spans="1:10" s="4" customFormat="1" ht="25.5">
      <c r="A83" s="123" t="s">
        <v>335</v>
      </c>
      <c r="B83" s="89">
        <v>94279</v>
      </c>
      <c r="C83" s="88" t="s">
        <v>53</v>
      </c>
      <c r="D83" s="89" t="s">
        <v>49</v>
      </c>
      <c r="E83" s="92">
        <v>154.5</v>
      </c>
      <c r="F83" s="90">
        <v>49.98</v>
      </c>
      <c r="G83" s="91">
        <f t="shared" si="4"/>
        <v>7721.91</v>
      </c>
      <c r="H83" s="15"/>
      <c r="I83" s="15"/>
      <c r="J83" s="15"/>
    </row>
    <row r="84" spans="1:10" s="4" customFormat="1" ht="25.5">
      <c r="A84" s="123" t="s">
        <v>336</v>
      </c>
      <c r="B84" s="89">
        <v>94280</v>
      </c>
      <c r="C84" s="88" t="s">
        <v>80</v>
      </c>
      <c r="D84" s="89" t="s">
        <v>49</v>
      </c>
      <c r="E84" s="92">
        <v>17</v>
      </c>
      <c r="F84" s="90">
        <v>55.38</v>
      </c>
      <c r="G84" s="91">
        <f t="shared" si="4"/>
        <v>941.46</v>
      </c>
      <c r="H84" s="15"/>
      <c r="I84" s="15"/>
      <c r="J84" s="15"/>
    </row>
    <row r="85" spans="1:10" s="4" customFormat="1" ht="25.5">
      <c r="A85" s="123" t="s">
        <v>337</v>
      </c>
      <c r="B85" s="89">
        <v>92398</v>
      </c>
      <c r="C85" s="88" t="s">
        <v>54</v>
      </c>
      <c r="D85" s="89" t="s">
        <v>37</v>
      </c>
      <c r="E85" s="92">
        <v>739.3</v>
      </c>
      <c r="F85" s="90">
        <v>105.42</v>
      </c>
      <c r="G85" s="91">
        <f t="shared" si="4"/>
        <v>77937.006</v>
      </c>
      <c r="H85" s="15"/>
      <c r="I85" s="15"/>
      <c r="J85" s="15"/>
    </row>
    <row r="86" spans="1:10" s="4" customFormat="1" ht="51">
      <c r="A86" s="123" t="s">
        <v>338</v>
      </c>
      <c r="B86" s="89">
        <v>99839</v>
      </c>
      <c r="C86" s="88" t="s">
        <v>496</v>
      </c>
      <c r="D86" s="89" t="s">
        <v>49</v>
      </c>
      <c r="E86" s="92">
        <v>54.2</v>
      </c>
      <c r="F86" s="90">
        <v>542.87</v>
      </c>
      <c r="G86" s="91">
        <f t="shared" si="4"/>
        <v>29423.554</v>
      </c>
      <c r="H86" s="15"/>
      <c r="I86" s="15"/>
      <c r="J86" s="15"/>
    </row>
    <row r="87" spans="1:10" s="159" customFormat="1" ht="15">
      <c r="A87" s="160"/>
      <c r="B87" s="152"/>
      <c r="C87" s="153" t="s">
        <v>394</v>
      </c>
      <c r="D87" s="154"/>
      <c r="E87" s="155"/>
      <c r="F87" s="156"/>
      <c r="G87" s="157">
        <f>SUM(G81:G86)</f>
        <v>122151.04449999999</v>
      </c>
      <c r="H87" s="163">
        <f>SUM(G81:G86)</f>
        <v>122151.04449999999</v>
      </c>
      <c r="I87" s="158"/>
      <c r="J87" s="158"/>
    </row>
    <row r="88" spans="1:10" s="4" customFormat="1" ht="15">
      <c r="A88" s="118" t="s">
        <v>387</v>
      </c>
      <c r="B88" s="119"/>
      <c r="C88" s="120" t="s">
        <v>332</v>
      </c>
      <c r="D88" s="121"/>
      <c r="E88" s="122"/>
      <c r="F88" s="122"/>
      <c r="G88" s="126"/>
      <c r="H88" s="15"/>
      <c r="I88" s="15"/>
      <c r="J88" s="15"/>
    </row>
    <row r="89" spans="1:10" s="142" customFormat="1" ht="12.75">
      <c r="A89" s="143" t="s">
        <v>388</v>
      </c>
      <c r="B89" s="144"/>
      <c r="C89" s="145" t="s">
        <v>208</v>
      </c>
      <c r="D89" s="146"/>
      <c r="E89" s="147"/>
      <c r="F89" s="147"/>
      <c r="G89" s="148">
        <f>SUM(G90:G93)</f>
        <v>2971.5474999999997</v>
      </c>
      <c r="H89" s="149">
        <f>SUM(G90:G93)</f>
        <v>2971.5474999999997</v>
      </c>
      <c r="I89" s="141"/>
      <c r="J89" s="141"/>
    </row>
    <row r="90" spans="1:10" s="4" customFormat="1" ht="15">
      <c r="A90" s="123" t="s">
        <v>389</v>
      </c>
      <c r="B90" s="89" t="s">
        <v>499</v>
      </c>
      <c r="C90" s="88" t="s">
        <v>500</v>
      </c>
      <c r="D90" s="89" t="s">
        <v>37</v>
      </c>
      <c r="E90" s="92">
        <v>17.3</v>
      </c>
      <c r="F90" s="90">
        <v>16.44</v>
      </c>
      <c r="G90" s="91">
        <f>E90*F90</f>
        <v>284.41200000000003</v>
      </c>
      <c r="H90" s="15"/>
      <c r="I90" s="15"/>
      <c r="J90" s="15"/>
    </row>
    <row r="91" spans="1:10" s="4" customFormat="1" ht="25.5">
      <c r="A91" s="123" t="s">
        <v>390</v>
      </c>
      <c r="B91" s="89" t="s">
        <v>151</v>
      </c>
      <c r="C91" s="88" t="s">
        <v>209</v>
      </c>
      <c r="D91" s="89" t="s">
        <v>210</v>
      </c>
      <c r="E91" s="92">
        <v>46.9</v>
      </c>
      <c r="F91" s="90">
        <v>7.57</v>
      </c>
      <c r="G91" s="91">
        <f>E91*F91</f>
        <v>355.033</v>
      </c>
      <c r="H91" s="15"/>
      <c r="I91" s="15"/>
      <c r="J91" s="15"/>
    </row>
    <row r="92" spans="1:10" s="4" customFormat="1" ht="25.5">
      <c r="A92" s="123" t="s">
        <v>391</v>
      </c>
      <c r="B92" s="89" t="s">
        <v>94</v>
      </c>
      <c r="C92" s="88" t="s">
        <v>95</v>
      </c>
      <c r="D92" s="89" t="s">
        <v>44</v>
      </c>
      <c r="E92" s="92">
        <f>E91*1.5</f>
        <v>70.35</v>
      </c>
      <c r="F92" s="90">
        <v>20.61</v>
      </c>
      <c r="G92" s="91">
        <f>E92*F92</f>
        <v>1449.9134999999999</v>
      </c>
      <c r="H92" s="15"/>
      <c r="I92" s="15"/>
      <c r="J92" s="15"/>
    </row>
    <row r="93" spans="1:10" s="4" customFormat="1" ht="25.5">
      <c r="A93" s="123" t="s">
        <v>501</v>
      </c>
      <c r="B93" s="89" t="s">
        <v>153</v>
      </c>
      <c r="C93" s="88" t="s">
        <v>154</v>
      </c>
      <c r="D93" s="89" t="s">
        <v>77</v>
      </c>
      <c r="E93" s="92">
        <f>E92*1</f>
        <v>70.35</v>
      </c>
      <c r="F93" s="90">
        <v>12.54</v>
      </c>
      <c r="G93" s="91">
        <f>E93*F93</f>
        <v>882.1889999999999</v>
      </c>
      <c r="H93" s="131"/>
      <c r="I93" s="15"/>
      <c r="J93" s="15"/>
    </row>
    <row r="94" spans="1:10" s="142" customFormat="1" ht="12.75">
      <c r="A94" s="143" t="s">
        <v>392</v>
      </c>
      <c r="B94" s="144"/>
      <c r="C94" s="145" t="s">
        <v>211</v>
      </c>
      <c r="D94" s="146"/>
      <c r="E94" s="147"/>
      <c r="F94" s="147"/>
      <c r="G94" s="148">
        <f>SUM(G95:G102)</f>
        <v>7626.932999999999</v>
      </c>
      <c r="H94" s="149">
        <f>SUM(G95:G102)</f>
        <v>7626.932999999999</v>
      </c>
      <c r="I94" s="141"/>
      <c r="J94" s="141"/>
    </row>
    <row r="95" spans="1:10" s="4" customFormat="1" ht="15">
      <c r="A95" s="123" t="s">
        <v>393</v>
      </c>
      <c r="B95" s="89" t="s">
        <v>212</v>
      </c>
      <c r="C95" s="88" t="s">
        <v>213</v>
      </c>
      <c r="D95" s="89" t="s">
        <v>49</v>
      </c>
      <c r="E95" s="92">
        <v>40</v>
      </c>
      <c r="F95" s="90">
        <v>77.99</v>
      </c>
      <c r="G95" s="91">
        <f aca="true" t="shared" si="5" ref="G95:G102">E95*F95</f>
        <v>3119.6</v>
      </c>
      <c r="H95" s="15"/>
      <c r="I95" s="15"/>
      <c r="J95" s="15"/>
    </row>
    <row r="96" spans="1:10" s="4" customFormat="1" ht="15">
      <c r="A96" s="123" t="s">
        <v>395</v>
      </c>
      <c r="B96" s="89" t="s">
        <v>51</v>
      </c>
      <c r="C96" s="88" t="s">
        <v>214</v>
      </c>
      <c r="D96" s="89" t="s">
        <v>77</v>
      </c>
      <c r="E96" s="92">
        <v>1.58</v>
      </c>
      <c r="F96" s="90">
        <v>61.08</v>
      </c>
      <c r="G96" s="91">
        <f t="shared" si="5"/>
        <v>96.5064</v>
      </c>
      <c r="H96" s="15"/>
      <c r="I96" s="15"/>
      <c r="J96" s="15"/>
    </row>
    <row r="97" spans="1:10" s="4" customFormat="1" ht="15">
      <c r="A97" s="123" t="s">
        <v>396</v>
      </c>
      <c r="B97" s="89" t="s">
        <v>90</v>
      </c>
      <c r="C97" s="88" t="s">
        <v>215</v>
      </c>
      <c r="D97" s="89" t="s">
        <v>77</v>
      </c>
      <c r="E97" s="92">
        <v>0.14</v>
      </c>
      <c r="F97" s="90">
        <v>193.79</v>
      </c>
      <c r="G97" s="91">
        <f t="shared" si="5"/>
        <v>27.1306</v>
      </c>
      <c r="H97" s="15"/>
      <c r="I97" s="15"/>
      <c r="J97" s="15"/>
    </row>
    <row r="98" spans="1:10" s="4" customFormat="1" ht="15">
      <c r="A98" s="123" t="s">
        <v>397</v>
      </c>
      <c r="B98" s="89" t="s">
        <v>97</v>
      </c>
      <c r="C98" s="88" t="s">
        <v>216</v>
      </c>
      <c r="D98" s="89" t="s">
        <v>77</v>
      </c>
      <c r="E98" s="92">
        <v>1.44</v>
      </c>
      <c r="F98" s="90">
        <v>474.27</v>
      </c>
      <c r="G98" s="91">
        <f t="shared" si="5"/>
        <v>682.9487999999999</v>
      </c>
      <c r="H98" s="15"/>
      <c r="I98" s="15"/>
      <c r="J98" s="15"/>
    </row>
    <row r="99" spans="1:10" s="4" customFormat="1" ht="15">
      <c r="A99" s="123" t="s">
        <v>398</v>
      </c>
      <c r="B99" s="89" t="s">
        <v>98</v>
      </c>
      <c r="C99" s="88" t="s">
        <v>217</v>
      </c>
      <c r="D99" s="89" t="s">
        <v>77</v>
      </c>
      <c r="E99" s="92">
        <f>E98</f>
        <v>1.44</v>
      </c>
      <c r="F99" s="90">
        <v>85.87</v>
      </c>
      <c r="G99" s="91">
        <f t="shared" si="5"/>
        <v>123.6528</v>
      </c>
      <c r="H99" s="15"/>
      <c r="I99" s="15"/>
      <c r="J99" s="15"/>
    </row>
    <row r="100" spans="1:10" s="4" customFormat="1" ht="15">
      <c r="A100" s="123" t="s">
        <v>399</v>
      </c>
      <c r="B100" s="89" t="s">
        <v>99</v>
      </c>
      <c r="C100" s="88" t="s">
        <v>218</v>
      </c>
      <c r="D100" s="89" t="s">
        <v>93</v>
      </c>
      <c r="E100" s="92">
        <f>E99*80</f>
        <v>115.19999999999999</v>
      </c>
      <c r="F100" s="90">
        <v>11.19</v>
      </c>
      <c r="G100" s="91">
        <f t="shared" si="5"/>
        <v>1289.0879999999997</v>
      </c>
      <c r="H100" s="15"/>
      <c r="I100" s="15"/>
      <c r="J100" s="15"/>
    </row>
    <row r="101" spans="1:10" s="4" customFormat="1" ht="15">
      <c r="A101" s="123" t="s">
        <v>400</v>
      </c>
      <c r="B101" s="89" t="s">
        <v>219</v>
      </c>
      <c r="C101" s="88" t="s">
        <v>220</v>
      </c>
      <c r="D101" s="89" t="s">
        <v>77</v>
      </c>
      <c r="E101" s="92">
        <v>1.92</v>
      </c>
      <c r="F101" s="90">
        <v>910.67</v>
      </c>
      <c r="G101" s="91">
        <f t="shared" si="5"/>
        <v>1748.4863999999998</v>
      </c>
      <c r="H101" s="15"/>
      <c r="I101" s="15"/>
      <c r="J101" s="15"/>
    </row>
    <row r="102" spans="1:10" s="4" customFormat="1" ht="25.5">
      <c r="A102" s="123" t="s">
        <v>401</v>
      </c>
      <c r="B102" s="89" t="s">
        <v>104</v>
      </c>
      <c r="C102" s="88" t="s">
        <v>105</v>
      </c>
      <c r="D102" s="89" t="s">
        <v>210</v>
      </c>
      <c r="E102" s="92">
        <v>38.4</v>
      </c>
      <c r="F102" s="90">
        <v>14.05</v>
      </c>
      <c r="G102" s="91">
        <f t="shared" si="5"/>
        <v>539.52</v>
      </c>
      <c r="H102" s="15"/>
      <c r="I102" s="15"/>
      <c r="J102" s="15"/>
    </row>
    <row r="103" spans="1:10" s="142" customFormat="1" ht="12.75">
      <c r="A103" s="143" t="s">
        <v>402</v>
      </c>
      <c r="B103" s="144"/>
      <c r="C103" s="145" t="s">
        <v>221</v>
      </c>
      <c r="D103" s="146"/>
      <c r="E103" s="147"/>
      <c r="F103" s="147"/>
      <c r="G103" s="148">
        <f>SUM(G104:G114)</f>
        <v>14072.320299999998</v>
      </c>
      <c r="H103" s="149">
        <f>SUM(G104:G114)</f>
        <v>14072.320299999998</v>
      </c>
      <c r="I103" s="141"/>
      <c r="J103" s="141"/>
    </row>
    <row r="104" spans="1:10" s="4" customFormat="1" ht="15">
      <c r="A104" s="123" t="s">
        <v>403</v>
      </c>
      <c r="B104" s="89" t="s">
        <v>222</v>
      </c>
      <c r="C104" s="88" t="s">
        <v>223</v>
      </c>
      <c r="D104" s="89" t="s">
        <v>210</v>
      </c>
      <c r="E104" s="92">
        <v>10.26</v>
      </c>
      <c r="F104" s="90">
        <v>241.2</v>
      </c>
      <c r="G104" s="91">
        <f aca="true" t="shared" si="6" ref="G104:G114">E104*F104</f>
        <v>2474.712</v>
      </c>
      <c r="H104" s="15"/>
      <c r="I104" s="15"/>
      <c r="J104" s="15"/>
    </row>
    <row r="105" spans="1:10" s="4" customFormat="1" ht="15">
      <c r="A105" s="123" t="s">
        <v>404</v>
      </c>
      <c r="B105" s="89" t="s">
        <v>97</v>
      </c>
      <c r="C105" s="88" t="s">
        <v>224</v>
      </c>
      <c r="D105" s="89" t="s">
        <v>77</v>
      </c>
      <c r="E105" s="92">
        <v>1.57</v>
      </c>
      <c r="F105" s="90">
        <v>474.27</v>
      </c>
      <c r="G105" s="91">
        <f t="shared" si="6"/>
        <v>744.6039</v>
      </c>
      <c r="H105" s="15"/>
      <c r="I105" s="15"/>
      <c r="J105" s="15"/>
    </row>
    <row r="106" spans="1:10" s="4" customFormat="1" ht="15">
      <c r="A106" s="123" t="s">
        <v>405</v>
      </c>
      <c r="B106" s="89" t="s">
        <v>98</v>
      </c>
      <c r="C106" s="88" t="s">
        <v>225</v>
      </c>
      <c r="D106" s="89" t="s">
        <v>77</v>
      </c>
      <c r="E106" s="92">
        <f>E105</f>
        <v>1.57</v>
      </c>
      <c r="F106" s="90">
        <v>85.87</v>
      </c>
      <c r="G106" s="91">
        <f t="shared" si="6"/>
        <v>134.8159</v>
      </c>
      <c r="H106" s="15"/>
      <c r="I106" s="15"/>
      <c r="J106" s="15"/>
    </row>
    <row r="107" spans="1:10" s="4" customFormat="1" ht="15">
      <c r="A107" s="123" t="s">
        <v>406</v>
      </c>
      <c r="B107" s="89" t="s">
        <v>99</v>
      </c>
      <c r="C107" s="88" t="s">
        <v>226</v>
      </c>
      <c r="D107" s="89" t="s">
        <v>93</v>
      </c>
      <c r="E107" s="92">
        <f>E105*100</f>
        <v>157</v>
      </c>
      <c r="F107" s="90">
        <v>11.19</v>
      </c>
      <c r="G107" s="91">
        <f t="shared" si="6"/>
        <v>1756.83</v>
      </c>
      <c r="H107" s="15"/>
      <c r="I107" s="15"/>
      <c r="J107" s="15"/>
    </row>
    <row r="108" spans="1:10" s="4" customFormat="1" ht="15">
      <c r="A108" s="123" t="s">
        <v>407</v>
      </c>
      <c r="B108" s="89" t="s">
        <v>115</v>
      </c>
      <c r="C108" s="88" t="s">
        <v>116</v>
      </c>
      <c r="D108" s="89" t="s">
        <v>210</v>
      </c>
      <c r="E108" s="92">
        <v>64.46</v>
      </c>
      <c r="F108" s="90">
        <v>87.96</v>
      </c>
      <c r="G108" s="91">
        <f t="shared" si="6"/>
        <v>5669.901599999999</v>
      </c>
      <c r="H108" s="15"/>
      <c r="I108" s="15"/>
      <c r="J108" s="15"/>
    </row>
    <row r="109" spans="1:10" s="4" customFormat="1" ht="25.5">
      <c r="A109" s="123" t="s">
        <v>408</v>
      </c>
      <c r="B109" s="89" t="s">
        <v>227</v>
      </c>
      <c r="C109" s="88" t="s">
        <v>228</v>
      </c>
      <c r="D109" s="89" t="s">
        <v>49</v>
      </c>
      <c r="E109" s="92">
        <v>61.05</v>
      </c>
      <c r="F109" s="90">
        <v>40.31</v>
      </c>
      <c r="G109" s="91">
        <f t="shared" si="6"/>
        <v>2460.9255</v>
      </c>
      <c r="H109" s="15"/>
      <c r="I109" s="15"/>
      <c r="J109" s="15"/>
    </row>
    <row r="110" spans="1:10" s="4" customFormat="1" ht="15">
      <c r="A110" s="123" t="s">
        <v>409</v>
      </c>
      <c r="B110" s="89" t="s">
        <v>90</v>
      </c>
      <c r="C110" s="88" t="s">
        <v>106</v>
      </c>
      <c r="D110" s="89" t="s">
        <v>77</v>
      </c>
      <c r="E110" s="92">
        <v>0.33</v>
      </c>
      <c r="F110" s="90">
        <v>193.79</v>
      </c>
      <c r="G110" s="91">
        <f t="shared" si="6"/>
        <v>63.9507</v>
      </c>
      <c r="H110" s="15"/>
      <c r="I110" s="15"/>
      <c r="J110" s="15"/>
    </row>
    <row r="111" spans="1:10" s="4" customFormat="1" ht="15">
      <c r="A111" s="123" t="s">
        <v>410</v>
      </c>
      <c r="B111" s="89" t="s">
        <v>339</v>
      </c>
      <c r="C111" s="88" t="s">
        <v>340</v>
      </c>
      <c r="D111" s="89" t="s">
        <v>37</v>
      </c>
      <c r="E111" s="92">
        <v>11.13</v>
      </c>
      <c r="F111" s="90">
        <v>4.51</v>
      </c>
      <c r="G111" s="91">
        <f t="shared" si="6"/>
        <v>50.1963</v>
      </c>
      <c r="H111" s="15"/>
      <c r="I111" s="15"/>
      <c r="J111" s="15"/>
    </row>
    <row r="112" spans="1:10" s="4" customFormat="1" ht="15">
      <c r="A112" s="123" t="s">
        <v>411</v>
      </c>
      <c r="B112" s="89" t="s">
        <v>92</v>
      </c>
      <c r="C112" s="88" t="s">
        <v>229</v>
      </c>
      <c r="D112" s="89" t="s">
        <v>93</v>
      </c>
      <c r="E112" s="92">
        <v>24.26</v>
      </c>
      <c r="F112" s="90">
        <v>11.52</v>
      </c>
      <c r="G112" s="91">
        <f t="shared" si="6"/>
        <v>279.47520000000003</v>
      </c>
      <c r="H112" s="15"/>
      <c r="I112" s="15"/>
      <c r="J112" s="15"/>
    </row>
    <row r="113" spans="1:10" s="4" customFormat="1" ht="15">
      <c r="A113" s="123" t="s">
        <v>412</v>
      </c>
      <c r="B113" s="89" t="s">
        <v>97</v>
      </c>
      <c r="C113" s="88" t="s">
        <v>107</v>
      </c>
      <c r="D113" s="89" t="s">
        <v>77</v>
      </c>
      <c r="E113" s="92">
        <v>0.78</v>
      </c>
      <c r="F113" s="90">
        <v>474.27</v>
      </c>
      <c r="G113" s="91">
        <f t="shared" si="6"/>
        <v>369.9306</v>
      </c>
      <c r="H113" s="15"/>
      <c r="I113" s="15"/>
      <c r="J113" s="15"/>
    </row>
    <row r="114" spans="1:10" s="4" customFormat="1" ht="15">
      <c r="A114" s="123" t="s">
        <v>413</v>
      </c>
      <c r="B114" s="89" t="s">
        <v>98</v>
      </c>
      <c r="C114" s="88" t="s">
        <v>230</v>
      </c>
      <c r="D114" s="89" t="s">
        <v>77</v>
      </c>
      <c r="E114" s="92">
        <f>E113</f>
        <v>0.78</v>
      </c>
      <c r="F114" s="90">
        <v>85.87</v>
      </c>
      <c r="G114" s="91">
        <f t="shared" si="6"/>
        <v>66.9786</v>
      </c>
      <c r="H114" s="15"/>
      <c r="I114" s="15"/>
      <c r="J114" s="15"/>
    </row>
    <row r="115" spans="1:10" s="142" customFormat="1" ht="12.75">
      <c r="A115" s="143" t="s">
        <v>414</v>
      </c>
      <c r="B115" s="144"/>
      <c r="C115" s="145" t="s">
        <v>231</v>
      </c>
      <c r="D115" s="146"/>
      <c r="E115" s="147"/>
      <c r="F115" s="147"/>
      <c r="G115" s="148">
        <f>SUM(G116:G118)</f>
        <v>10960.3406</v>
      </c>
      <c r="H115" s="149">
        <f>SUM(G116:G118)</f>
        <v>10960.3406</v>
      </c>
      <c r="I115" s="141"/>
      <c r="J115" s="141"/>
    </row>
    <row r="116" spans="1:10" s="4" customFormat="1" ht="15">
      <c r="A116" s="123" t="s">
        <v>415</v>
      </c>
      <c r="B116" s="89" t="s">
        <v>232</v>
      </c>
      <c r="C116" s="88" t="s">
        <v>233</v>
      </c>
      <c r="D116" s="89" t="s">
        <v>93</v>
      </c>
      <c r="E116" s="92">
        <f>E117*7</f>
        <v>200.26999999999998</v>
      </c>
      <c r="F116" s="90">
        <v>23.82</v>
      </c>
      <c r="G116" s="91">
        <f>E116*F116</f>
        <v>4770.4313999999995</v>
      </c>
      <c r="H116" s="15"/>
      <c r="I116" s="15"/>
      <c r="J116" s="15"/>
    </row>
    <row r="117" spans="1:10" s="4" customFormat="1" ht="25.5">
      <c r="A117" s="123" t="s">
        <v>416</v>
      </c>
      <c r="B117" s="89" t="s">
        <v>345</v>
      </c>
      <c r="C117" s="88" t="s">
        <v>346</v>
      </c>
      <c r="D117" s="89" t="s">
        <v>210</v>
      </c>
      <c r="E117" s="92">
        <v>28.61</v>
      </c>
      <c r="F117" s="90">
        <v>197.47</v>
      </c>
      <c r="G117" s="91">
        <f>E117*F117</f>
        <v>5649.6167</v>
      </c>
      <c r="H117" s="15"/>
      <c r="I117" s="15"/>
      <c r="J117" s="15"/>
    </row>
    <row r="118" spans="1:10" s="4" customFormat="1" ht="15">
      <c r="A118" s="123" t="s">
        <v>417</v>
      </c>
      <c r="B118" s="89" t="s">
        <v>341</v>
      </c>
      <c r="C118" s="88" t="s">
        <v>342</v>
      </c>
      <c r="D118" s="89" t="s">
        <v>49</v>
      </c>
      <c r="E118" s="92">
        <v>4.95</v>
      </c>
      <c r="F118" s="90">
        <v>109.15</v>
      </c>
      <c r="G118" s="91">
        <f>E118*F118</f>
        <v>540.2925</v>
      </c>
      <c r="H118" s="15"/>
      <c r="I118" s="15"/>
      <c r="J118" s="15"/>
    </row>
    <row r="119" spans="1:10" s="142" customFormat="1" ht="12.75">
      <c r="A119" s="143" t="s">
        <v>418</v>
      </c>
      <c r="B119" s="144"/>
      <c r="C119" s="145" t="s">
        <v>234</v>
      </c>
      <c r="D119" s="146"/>
      <c r="E119" s="147"/>
      <c r="F119" s="147"/>
      <c r="G119" s="148">
        <f>SUM(G120:G123)</f>
        <v>5652.724399999999</v>
      </c>
      <c r="H119" s="149">
        <f>SUM(G120:G123)</f>
        <v>5652.724399999999</v>
      </c>
      <c r="I119" s="141"/>
      <c r="J119" s="141"/>
    </row>
    <row r="120" spans="1:10" s="4" customFormat="1" ht="15">
      <c r="A120" s="123" t="s">
        <v>419</v>
      </c>
      <c r="B120" s="89" t="s">
        <v>343</v>
      </c>
      <c r="C120" s="88" t="s">
        <v>344</v>
      </c>
      <c r="D120" s="89" t="s">
        <v>37</v>
      </c>
      <c r="E120" s="92">
        <v>3.78</v>
      </c>
      <c r="F120" s="90">
        <v>635.79</v>
      </c>
      <c r="G120" s="91">
        <f>E120*F120</f>
        <v>2403.2861999999996</v>
      </c>
      <c r="H120" s="15"/>
      <c r="I120" s="15"/>
      <c r="J120" s="15"/>
    </row>
    <row r="121" spans="1:10" s="4" customFormat="1" ht="15">
      <c r="A121" s="123" t="s">
        <v>420</v>
      </c>
      <c r="B121" s="89" t="s">
        <v>235</v>
      </c>
      <c r="C121" s="88" t="s">
        <v>236</v>
      </c>
      <c r="D121" s="89" t="s">
        <v>210</v>
      </c>
      <c r="E121" s="92">
        <v>4.1</v>
      </c>
      <c r="F121" s="90">
        <v>402.51</v>
      </c>
      <c r="G121" s="91">
        <f>E121*F121</f>
        <v>1650.2909999999997</v>
      </c>
      <c r="H121" s="15"/>
      <c r="I121" s="15"/>
      <c r="J121" s="15"/>
    </row>
    <row r="122" spans="1:10" s="4" customFormat="1" ht="15">
      <c r="A122" s="123" t="s">
        <v>421</v>
      </c>
      <c r="B122" s="89" t="s">
        <v>237</v>
      </c>
      <c r="C122" s="88" t="s">
        <v>238</v>
      </c>
      <c r="D122" s="89" t="s">
        <v>210</v>
      </c>
      <c r="E122" s="92">
        <v>1.12</v>
      </c>
      <c r="F122" s="90">
        <v>1252.1</v>
      </c>
      <c r="G122" s="91">
        <f>E122*F122</f>
        <v>1402.352</v>
      </c>
      <c r="H122" s="15"/>
      <c r="I122" s="15"/>
      <c r="J122" s="15"/>
    </row>
    <row r="123" spans="1:10" s="4" customFormat="1" ht="15">
      <c r="A123" s="123" t="s">
        <v>422</v>
      </c>
      <c r="B123" s="89" t="s">
        <v>239</v>
      </c>
      <c r="C123" s="88" t="s">
        <v>240</v>
      </c>
      <c r="D123" s="89" t="s">
        <v>210</v>
      </c>
      <c r="E123" s="92">
        <v>1.12</v>
      </c>
      <c r="F123" s="90">
        <v>175.71</v>
      </c>
      <c r="G123" s="91">
        <f>E123*F123</f>
        <v>196.79520000000002</v>
      </c>
      <c r="H123" s="15"/>
      <c r="I123" s="15"/>
      <c r="J123" s="15"/>
    </row>
    <row r="124" spans="1:10" s="142" customFormat="1" ht="12.75">
      <c r="A124" s="143" t="s">
        <v>423</v>
      </c>
      <c r="B124" s="144"/>
      <c r="C124" s="145" t="s">
        <v>241</v>
      </c>
      <c r="D124" s="146"/>
      <c r="E124" s="147"/>
      <c r="F124" s="147"/>
      <c r="G124" s="148">
        <f>SUM(G125:G135)</f>
        <v>18591.159928</v>
      </c>
      <c r="H124" s="149">
        <f>SUM(G125:G135)</f>
        <v>18591.159928</v>
      </c>
      <c r="I124" s="141"/>
      <c r="J124" s="141"/>
    </row>
    <row r="125" spans="1:10" s="4" customFormat="1" ht="15">
      <c r="A125" s="123" t="s">
        <v>424</v>
      </c>
      <c r="B125" s="89" t="s">
        <v>347</v>
      </c>
      <c r="C125" s="88" t="s">
        <v>350</v>
      </c>
      <c r="D125" s="89" t="s">
        <v>37</v>
      </c>
      <c r="E125" s="92">
        <f>E126*0.03</f>
        <v>0.33390000000000003</v>
      </c>
      <c r="F125" s="90">
        <v>758.52</v>
      </c>
      <c r="G125" s="91">
        <f aca="true" t="shared" si="7" ref="G125:G135">E125*F125</f>
        <v>253.26982800000002</v>
      </c>
      <c r="H125" s="15"/>
      <c r="I125" s="15"/>
      <c r="J125" s="15"/>
    </row>
    <row r="126" spans="1:10" s="4" customFormat="1" ht="15">
      <c r="A126" s="123" t="s">
        <v>425</v>
      </c>
      <c r="B126" s="89" t="s">
        <v>242</v>
      </c>
      <c r="C126" s="88" t="s">
        <v>243</v>
      </c>
      <c r="D126" s="89" t="s">
        <v>210</v>
      </c>
      <c r="E126" s="92">
        <v>11.13</v>
      </c>
      <c r="F126" s="90">
        <v>94.79</v>
      </c>
      <c r="G126" s="91">
        <f t="shared" si="7"/>
        <v>1055.0127000000002</v>
      </c>
      <c r="H126" s="15"/>
      <c r="I126" s="15"/>
      <c r="J126" s="15"/>
    </row>
    <row r="127" spans="1:10" s="4" customFormat="1" ht="15">
      <c r="A127" s="123" t="s">
        <v>426</v>
      </c>
      <c r="B127" s="89" t="s">
        <v>244</v>
      </c>
      <c r="C127" s="88" t="s">
        <v>245</v>
      </c>
      <c r="D127" s="89" t="s">
        <v>49</v>
      </c>
      <c r="E127" s="92">
        <v>1.8</v>
      </c>
      <c r="F127" s="90">
        <v>45.37</v>
      </c>
      <c r="G127" s="91">
        <f t="shared" si="7"/>
        <v>81.666</v>
      </c>
      <c r="H127" s="15"/>
      <c r="I127" s="15"/>
      <c r="J127" s="15"/>
    </row>
    <row r="128" spans="1:10" s="4" customFormat="1" ht="15">
      <c r="A128" s="123" t="s">
        <v>427</v>
      </c>
      <c r="B128" s="89" t="s">
        <v>118</v>
      </c>
      <c r="C128" s="88" t="s">
        <v>246</v>
      </c>
      <c r="D128" s="89" t="s">
        <v>210</v>
      </c>
      <c r="E128" s="92">
        <v>11.4</v>
      </c>
      <c r="F128" s="90">
        <v>34.61</v>
      </c>
      <c r="G128" s="91">
        <f t="shared" si="7"/>
        <v>394.55400000000003</v>
      </c>
      <c r="H128" s="15"/>
      <c r="I128" s="15"/>
      <c r="J128" s="15"/>
    </row>
    <row r="129" spans="1:10" s="4" customFormat="1" ht="15">
      <c r="A129" s="123" t="s">
        <v>428</v>
      </c>
      <c r="B129" s="89" t="s">
        <v>100</v>
      </c>
      <c r="C129" s="88" t="s">
        <v>101</v>
      </c>
      <c r="D129" s="89" t="s">
        <v>210</v>
      </c>
      <c r="E129" s="92">
        <f>E108*2</f>
        <v>128.92</v>
      </c>
      <c r="F129" s="90">
        <v>6.95</v>
      </c>
      <c r="G129" s="91">
        <f t="shared" si="7"/>
        <v>895.9939999999999</v>
      </c>
      <c r="H129" s="15"/>
      <c r="I129" s="15"/>
      <c r="J129" s="15"/>
    </row>
    <row r="130" spans="1:10" s="4" customFormat="1" ht="15">
      <c r="A130" s="123" t="s">
        <v>429</v>
      </c>
      <c r="B130" s="89" t="s">
        <v>102</v>
      </c>
      <c r="C130" s="88" t="s">
        <v>103</v>
      </c>
      <c r="D130" s="89" t="s">
        <v>210</v>
      </c>
      <c r="E130" s="92">
        <f>E129</f>
        <v>128.92</v>
      </c>
      <c r="F130" s="90">
        <v>22.7</v>
      </c>
      <c r="G130" s="91">
        <f t="shared" si="7"/>
        <v>2926.4839999999995</v>
      </c>
      <c r="H130" s="15"/>
      <c r="I130" s="15"/>
      <c r="J130" s="15"/>
    </row>
    <row r="131" spans="1:10" s="4" customFormat="1" ht="15">
      <c r="A131" s="123" t="s">
        <v>430</v>
      </c>
      <c r="B131" s="89" t="s">
        <v>355</v>
      </c>
      <c r="C131" s="88" t="s">
        <v>356</v>
      </c>
      <c r="D131" s="89" t="s">
        <v>210</v>
      </c>
      <c r="E131" s="92">
        <f>E130</f>
        <v>128.92</v>
      </c>
      <c r="F131" s="90">
        <v>13.21</v>
      </c>
      <c r="G131" s="91">
        <f t="shared" si="7"/>
        <v>1703.0331999999999</v>
      </c>
      <c r="H131" s="15"/>
      <c r="I131" s="15"/>
      <c r="J131" s="15"/>
    </row>
    <row r="132" spans="1:10" s="4" customFormat="1" ht="15">
      <c r="A132" s="123" t="s">
        <v>431</v>
      </c>
      <c r="B132" s="89" t="s">
        <v>357</v>
      </c>
      <c r="C132" s="88" t="s">
        <v>358</v>
      </c>
      <c r="D132" s="89" t="s">
        <v>210</v>
      </c>
      <c r="E132" s="92">
        <v>11.13</v>
      </c>
      <c r="F132" s="90">
        <v>21.73</v>
      </c>
      <c r="G132" s="91">
        <f t="shared" si="7"/>
        <v>241.85490000000001</v>
      </c>
      <c r="H132" s="15"/>
      <c r="I132" s="15"/>
      <c r="J132" s="15"/>
    </row>
    <row r="133" spans="1:10" s="4" customFormat="1" ht="25.5">
      <c r="A133" s="123" t="s">
        <v>432</v>
      </c>
      <c r="B133" s="89" t="s">
        <v>247</v>
      </c>
      <c r="C133" s="162" t="s">
        <v>248</v>
      </c>
      <c r="D133" s="89" t="s">
        <v>210</v>
      </c>
      <c r="E133" s="92">
        <v>59.8</v>
      </c>
      <c r="F133" s="90">
        <v>120.42</v>
      </c>
      <c r="G133" s="91">
        <f t="shared" si="7"/>
        <v>7201.116</v>
      </c>
      <c r="H133" s="15"/>
      <c r="I133" s="15"/>
      <c r="J133" s="15"/>
    </row>
    <row r="134" spans="1:10" s="4" customFormat="1" ht="15">
      <c r="A134" s="123" t="s">
        <v>433</v>
      </c>
      <c r="B134" s="89" t="s">
        <v>249</v>
      </c>
      <c r="C134" s="88" t="s">
        <v>250</v>
      </c>
      <c r="D134" s="89" t="s">
        <v>210</v>
      </c>
      <c r="E134" s="92">
        <f>E129-E133+E132</f>
        <v>80.24999999999999</v>
      </c>
      <c r="F134" s="90">
        <v>32.49</v>
      </c>
      <c r="G134" s="91">
        <f t="shared" si="7"/>
        <v>2607.3224999999998</v>
      </c>
      <c r="H134" s="15"/>
      <c r="I134" s="15"/>
      <c r="J134" s="15"/>
    </row>
    <row r="135" spans="1:10" s="4" customFormat="1" ht="15">
      <c r="A135" s="123" t="s">
        <v>434</v>
      </c>
      <c r="B135" s="89" t="s">
        <v>251</v>
      </c>
      <c r="C135" s="88" t="s">
        <v>252</v>
      </c>
      <c r="D135" s="89" t="s">
        <v>210</v>
      </c>
      <c r="E135" s="92">
        <v>25.88</v>
      </c>
      <c r="F135" s="90">
        <v>47.56</v>
      </c>
      <c r="G135" s="91">
        <f t="shared" si="7"/>
        <v>1230.8528000000001</v>
      </c>
      <c r="H135" s="15"/>
      <c r="I135" s="15"/>
      <c r="J135" s="15"/>
    </row>
    <row r="136" spans="1:10" s="142" customFormat="1" ht="12.75">
      <c r="A136" s="143" t="s">
        <v>435</v>
      </c>
      <c r="B136" s="144"/>
      <c r="C136" s="145" t="s">
        <v>253</v>
      </c>
      <c r="D136" s="146"/>
      <c r="E136" s="147"/>
      <c r="F136" s="147"/>
      <c r="G136" s="148">
        <f>SUM(G137:G160)</f>
        <v>26985.253199999996</v>
      </c>
      <c r="H136" s="149">
        <f>SUM(G137:G160)</f>
        <v>26985.253199999996</v>
      </c>
      <c r="I136" s="141"/>
      <c r="J136" s="141"/>
    </row>
    <row r="137" spans="1:10" s="4" customFormat="1" ht="15">
      <c r="A137" s="139" t="s">
        <v>436</v>
      </c>
      <c r="B137" s="89" t="s">
        <v>254</v>
      </c>
      <c r="C137" s="88" t="s">
        <v>255</v>
      </c>
      <c r="D137" s="89" t="s">
        <v>210</v>
      </c>
      <c r="E137" s="134">
        <v>1.02</v>
      </c>
      <c r="F137" s="90">
        <v>861.76</v>
      </c>
      <c r="G137" s="140">
        <f aca="true" t="shared" si="8" ref="G137:G160">E137*F137</f>
        <v>878.9952</v>
      </c>
      <c r="H137" s="15"/>
      <c r="I137" s="15"/>
      <c r="J137" s="15"/>
    </row>
    <row r="138" spans="1:10" s="4" customFormat="1" ht="15">
      <c r="A138" s="139" t="s">
        <v>437</v>
      </c>
      <c r="B138" s="89" t="s">
        <v>348</v>
      </c>
      <c r="C138" s="88" t="s">
        <v>349</v>
      </c>
      <c r="D138" s="89" t="s">
        <v>37</v>
      </c>
      <c r="E138" s="134">
        <v>0.8</v>
      </c>
      <c r="F138" s="90">
        <v>532.71</v>
      </c>
      <c r="G138" s="140">
        <f t="shared" si="8"/>
        <v>426.16800000000006</v>
      </c>
      <c r="H138" s="15"/>
      <c r="I138" s="15"/>
      <c r="J138" s="15"/>
    </row>
    <row r="139" spans="1:10" s="4" customFormat="1" ht="15">
      <c r="A139" s="139" t="s">
        <v>438</v>
      </c>
      <c r="B139" s="89" t="s">
        <v>256</v>
      </c>
      <c r="C139" s="88" t="s">
        <v>257</v>
      </c>
      <c r="D139" s="89" t="s">
        <v>55</v>
      </c>
      <c r="E139" s="134">
        <v>2</v>
      </c>
      <c r="F139" s="90">
        <v>299.58</v>
      </c>
      <c r="G139" s="140">
        <f t="shared" si="8"/>
        <v>599.16</v>
      </c>
      <c r="H139" s="15"/>
      <c r="I139" s="15"/>
      <c r="J139" s="15"/>
    </row>
    <row r="140" spans="1:10" s="4" customFormat="1" ht="15">
      <c r="A140" s="139" t="s">
        <v>439</v>
      </c>
      <c r="B140" s="89" t="s">
        <v>258</v>
      </c>
      <c r="C140" s="88" t="s">
        <v>259</v>
      </c>
      <c r="D140" s="89" t="s">
        <v>55</v>
      </c>
      <c r="E140" s="134">
        <v>2</v>
      </c>
      <c r="F140" s="90">
        <v>467.77</v>
      </c>
      <c r="G140" s="140">
        <f t="shared" si="8"/>
        <v>935.54</v>
      </c>
      <c r="H140" s="15"/>
      <c r="I140" s="15"/>
      <c r="J140" s="15"/>
    </row>
    <row r="141" spans="1:10" s="4" customFormat="1" ht="15">
      <c r="A141" s="139" t="s">
        <v>440</v>
      </c>
      <c r="B141" s="89" t="s">
        <v>260</v>
      </c>
      <c r="C141" s="88" t="s">
        <v>261</v>
      </c>
      <c r="D141" s="89" t="s">
        <v>55</v>
      </c>
      <c r="E141" s="134">
        <v>2</v>
      </c>
      <c r="F141" s="90">
        <v>582.77</v>
      </c>
      <c r="G141" s="140">
        <f t="shared" si="8"/>
        <v>1165.54</v>
      </c>
      <c r="H141" s="15"/>
      <c r="I141" s="15"/>
      <c r="J141" s="15"/>
    </row>
    <row r="142" spans="1:10" s="4" customFormat="1" ht="15">
      <c r="A142" s="139" t="s">
        <v>441</v>
      </c>
      <c r="B142" s="89" t="s">
        <v>262</v>
      </c>
      <c r="C142" s="88" t="s">
        <v>263</v>
      </c>
      <c r="D142" s="89" t="s">
        <v>55</v>
      </c>
      <c r="E142" s="134">
        <v>2</v>
      </c>
      <c r="F142" s="90">
        <v>564.1</v>
      </c>
      <c r="G142" s="140">
        <f t="shared" si="8"/>
        <v>1128.2</v>
      </c>
      <c r="H142" s="15"/>
      <c r="I142" s="15"/>
      <c r="J142" s="15"/>
    </row>
    <row r="143" spans="1:10" s="4" customFormat="1" ht="15">
      <c r="A143" s="139" t="s">
        <v>442</v>
      </c>
      <c r="B143" s="89" t="s">
        <v>264</v>
      </c>
      <c r="C143" s="88" t="s">
        <v>265</v>
      </c>
      <c r="D143" s="89" t="s">
        <v>55</v>
      </c>
      <c r="E143" s="134">
        <v>2</v>
      </c>
      <c r="F143" s="90">
        <v>36.43</v>
      </c>
      <c r="G143" s="140">
        <f t="shared" si="8"/>
        <v>72.86</v>
      </c>
      <c r="H143" s="15"/>
      <c r="I143" s="15"/>
      <c r="J143" s="15"/>
    </row>
    <row r="144" spans="1:10" s="4" customFormat="1" ht="15">
      <c r="A144" s="139" t="s">
        <v>443</v>
      </c>
      <c r="B144" s="89" t="s">
        <v>266</v>
      </c>
      <c r="C144" s="88" t="s">
        <v>267</v>
      </c>
      <c r="D144" s="89" t="s">
        <v>55</v>
      </c>
      <c r="E144" s="134">
        <v>1</v>
      </c>
      <c r="F144" s="90">
        <v>313.21</v>
      </c>
      <c r="G144" s="140">
        <f t="shared" si="8"/>
        <v>313.21</v>
      </c>
      <c r="H144" s="15"/>
      <c r="I144" s="15"/>
      <c r="J144" s="15"/>
    </row>
    <row r="145" spans="1:10" s="4" customFormat="1" ht="25.5">
      <c r="A145" s="139" t="s">
        <v>444</v>
      </c>
      <c r="B145" s="89" t="s">
        <v>268</v>
      </c>
      <c r="C145" s="88" t="s">
        <v>269</v>
      </c>
      <c r="D145" s="89" t="s">
        <v>55</v>
      </c>
      <c r="E145" s="134">
        <v>1</v>
      </c>
      <c r="F145" s="90">
        <v>218.99</v>
      </c>
      <c r="G145" s="140">
        <f t="shared" si="8"/>
        <v>218.99</v>
      </c>
      <c r="H145" s="15"/>
      <c r="I145" s="15"/>
      <c r="J145" s="15"/>
    </row>
    <row r="146" spans="1:10" s="4" customFormat="1" ht="15">
      <c r="A146" s="139" t="s">
        <v>445</v>
      </c>
      <c r="B146" s="89" t="s">
        <v>270</v>
      </c>
      <c r="C146" s="88" t="s">
        <v>271</v>
      </c>
      <c r="D146" s="89" t="s">
        <v>55</v>
      </c>
      <c r="E146" s="134">
        <v>1</v>
      </c>
      <c r="F146" s="90">
        <v>58.29</v>
      </c>
      <c r="G146" s="140">
        <f t="shared" si="8"/>
        <v>58.29</v>
      </c>
      <c r="H146" s="15"/>
      <c r="I146" s="15"/>
      <c r="J146" s="15"/>
    </row>
    <row r="147" spans="1:10" s="4" customFormat="1" ht="15">
      <c r="A147" s="139" t="s">
        <v>446</v>
      </c>
      <c r="B147" s="89" t="s">
        <v>272</v>
      </c>
      <c r="C147" s="88" t="s">
        <v>273</v>
      </c>
      <c r="D147" s="89" t="s">
        <v>55</v>
      </c>
      <c r="E147" s="134">
        <v>3</v>
      </c>
      <c r="F147" s="90">
        <v>29.7</v>
      </c>
      <c r="G147" s="140">
        <f t="shared" si="8"/>
        <v>89.1</v>
      </c>
      <c r="H147" s="15"/>
      <c r="I147" s="15"/>
      <c r="J147" s="15"/>
    </row>
    <row r="148" spans="1:10" s="4" customFormat="1" ht="15">
      <c r="A148" s="139" t="s">
        <v>447</v>
      </c>
      <c r="B148" s="89" t="s">
        <v>274</v>
      </c>
      <c r="C148" s="88" t="s">
        <v>275</v>
      </c>
      <c r="D148" s="89" t="s">
        <v>55</v>
      </c>
      <c r="E148" s="134">
        <v>3</v>
      </c>
      <c r="F148" s="90">
        <v>113.96</v>
      </c>
      <c r="G148" s="140">
        <f t="shared" si="8"/>
        <v>341.88</v>
      </c>
      <c r="H148" s="15"/>
      <c r="I148" s="15"/>
      <c r="J148" s="15"/>
    </row>
    <row r="149" spans="1:10" s="4" customFormat="1" ht="25.5">
      <c r="A149" s="139" t="s">
        <v>448</v>
      </c>
      <c r="B149" s="89" t="s">
        <v>276</v>
      </c>
      <c r="C149" s="88" t="s">
        <v>277</v>
      </c>
      <c r="D149" s="89" t="s">
        <v>55</v>
      </c>
      <c r="E149" s="134">
        <v>3</v>
      </c>
      <c r="F149" s="90">
        <v>176.16</v>
      </c>
      <c r="G149" s="140">
        <f t="shared" si="8"/>
        <v>528.48</v>
      </c>
      <c r="H149" s="15"/>
      <c r="I149" s="15"/>
      <c r="J149" s="15"/>
    </row>
    <row r="150" spans="1:10" s="4" customFormat="1" ht="25.5">
      <c r="A150" s="139" t="s">
        <v>449</v>
      </c>
      <c r="B150" s="89" t="s">
        <v>278</v>
      </c>
      <c r="C150" s="88" t="s">
        <v>279</v>
      </c>
      <c r="D150" s="89" t="s">
        <v>55</v>
      </c>
      <c r="E150" s="134">
        <v>1</v>
      </c>
      <c r="F150" s="90">
        <v>56.3</v>
      </c>
      <c r="G150" s="140">
        <f t="shared" si="8"/>
        <v>56.3</v>
      </c>
      <c r="H150" s="15"/>
      <c r="I150" s="15"/>
      <c r="J150" s="15"/>
    </row>
    <row r="151" spans="1:10" s="4" customFormat="1" ht="15">
      <c r="A151" s="139" t="s">
        <v>450</v>
      </c>
      <c r="B151" s="89" t="s">
        <v>280</v>
      </c>
      <c r="C151" s="88" t="s">
        <v>281</v>
      </c>
      <c r="D151" s="89" t="s">
        <v>49</v>
      </c>
      <c r="E151" s="134">
        <v>8</v>
      </c>
      <c r="F151" s="90">
        <v>31.25</v>
      </c>
      <c r="G151" s="140">
        <f t="shared" si="8"/>
        <v>250</v>
      </c>
      <c r="H151" s="15"/>
      <c r="I151" s="15"/>
      <c r="J151" s="15"/>
    </row>
    <row r="152" spans="1:10" s="4" customFormat="1" ht="25.5">
      <c r="A152" s="139" t="s">
        <v>451</v>
      </c>
      <c r="B152" s="89" t="s">
        <v>282</v>
      </c>
      <c r="C152" s="88" t="s">
        <v>283</v>
      </c>
      <c r="D152" s="89" t="s">
        <v>49</v>
      </c>
      <c r="E152" s="134">
        <v>8</v>
      </c>
      <c r="F152" s="90">
        <v>46.75</v>
      </c>
      <c r="G152" s="140">
        <f t="shared" si="8"/>
        <v>374</v>
      </c>
      <c r="H152" s="15"/>
      <c r="I152" s="15"/>
      <c r="J152" s="15"/>
    </row>
    <row r="153" spans="1:10" s="4" customFormat="1" ht="25.5">
      <c r="A153" s="139" t="s">
        <v>452</v>
      </c>
      <c r="B153" s="89" t="s">
        <v>284</v>
      </c>
      <c r="C153" s="88" t="s">
        <v>285</v>
      </c>
      <c r="D153" s="89" t="s">
        <v>49</v>
      </c>
      <c r="E153" s="134">
        <v>8</v>
      </c>
      <c r="F153" s="90">
        <v>44.97</v>
      </c>
      <c r="G153" s="140">
        <f t="shared" si="8"/>
        <v>359.76</v>
      </c>
      <c r="H153" s="15"/>
      <c r="I153" s="15"/>
      <c r="J153" s="15"/>
    </row>
    <row r="154" spans="1:10" s="4" customFormat="1" ht="25.5">
      <c r="A154" s="139" t="s">
        <v>453</v>
      </c>
      <c r="B154" s="89" t="s">
        <v>286</v>
      </c>
      <c r="C154" s="88" t="s">
        <v>287</v>
      </c>
      <c r="D154" s="89" t="s">
        <v>49</v>
      </c>
      <c r="E154" s="134">
        <v>16</v>
      </c>
      <c r="F154" s="90">
        <v>77.86</v>
      </c>
      <c r="G154" s="140">
        <f t="shared" si="8"/>
        <v>1245.76</v>
      </c>
      <c r="H154" s="15"/>
      <c r="I154" s="15"/>
      <c r="J154" s="15"/>
    </row>
    <row r="155" spans="1:10" s="4" customFormat="1" ht="15">
      <c r="A155" s="139" t="s">
        <v>454</v>
      </c>
      <c r="B155" s="89" t="s">
        <v>78</v>
      </c>
      <c r="C155" s="88" t="s">
        <v>79</v>
      </c>
      <c r="D155" s="89" t="s">
        <v>55</v>
      </c>
      <c r="E155" s="134">
        <v>1</v>
      </c>
      <c r="F155" s="90">
        <v>327.89</v>
      </c>
      <c r="G155" s="140">
        <f t="shared" si="8"/>
        <v>327.89</v>
      </c>
      <c r="H155" s="15"/>
      <c r="I155" s="15"/>
      <c r="J155" s="15"/>
    </row>
    <row r="156" spans="1:10" s="4" customFormat="1" ht="15">
      <c r="A156" s="139" t="s">
        <v>455</v>
      </c>
      <c r="B156" s="89" t="s">
        <v>359</v>
      </c>
      <c r="C156" s="88" t="s">
        <v>360</v>
      </c>
      <c r="D156" s="89" t="s">
        <v>55</v>
      </c>
      <c r="E156" s="134">
        <v>1</v>
      </c>
      <c r="F156" s="90">
        <v>1428.94</v>
      </c>
      <c r="G156" s="140">
        <f t="shared" si="8"/>
        <v>1428.94</v>
      </c>
      <c r="H156" s="15"/>
      <c r="I156" s="15"/>
      <c r="J156" s="15"/>
    </row>
    <row r="157" spans="1:10" s="4" customFormat="1" ht="25.5">
      <c r="A157" s="139" t="s">
        <v>456</v>
      </c>
      <c r="B157" s="89" t="s">
        <v>504</v>
      </c>
      <c r="C157" s="166" t="s">
        <v>505</v>
      </c>
      <c r="D157" s="89" t="s">
        <v>55</v>
      </c>
      <c r="E157" s="134">
        <v>1</v>
      </c>
      <c r="F157" s="90">
        <v>4240.23</v>
      </c>
      <c r="G157" s="140">
        <f t="shared" si="8"/>
        <v>4240.23</v>
      </c>
      <c r="H157" s="15"/>
      <c r="I157" s="15"/>
      <c r="J157" s="15"/>
    </row>
    <row r="158" spans="1:10" s="4" customFormat="1" ht="25.5">
      <c r="A158" s="139" t="s">
        <v>457</v>
      </c>
      <c r="B158" s="89" t="s">
        <v>506</v>
      </c>
      <c r="C158" s="166" t="s">
        <v>507</v>
      </c>
      <c r="D158" s="89" t="s">
        <v>55</v>
      </c>
      <c r="E158" s="134">
        <v>1</v>
      </c>
      <c r="F158" s="90">
        <v>7002.06</v>
      </c>
      <c r="G158" s="140">
        <f t="shared" si="8"/>
        <v>7002.06</v>
      </c>
      <c r="H158" s="15"/>
      <c r="I158" s="15"/>
      <c r="J158" s="15"/>
    </row>
    <row r="159" spans="1:10" s="4" customFormat="1" ht="25.5">
      <c r="A159" s="139" t="s">
        <v>458</v>
      </c>
      <c r="B159" s="89" t="s">
        <v>508</v>
      </c>
      <c r="C159" s="166" t="s">
        <v>509</v>
      </c>
      <c r="D159" s="89" t="s">
        <v>44</v>
      </c>
      <c r="E159" s="134">
        <v>6.28</v>
      </c>
      <c r="F159" s="90">
        <v>79</v>
      </c>
      <c r="G159" s="140">
        <f t="shared" si="8"/>
        <v>496.12</v>
      </c>
      <c r="H159" s="15"/>
      <c r="I159" s="15"/>
      <c r="J159" s="15"/>
    </row>
    <row r="160" spans="1:10" s="4" customFormat="1" ht="25.5">
      <c r="A160" s="139" t="s">
        <v>459</v>
      </c>
      <c r="B160" s="89" t="s">
        <v>510</v>
      </c>
      <c r="C160" s="166" t="s">
        <v>511</v>
      </c>
      <c r="D160" s="89" t="s">
        <v>49</v>
      </c>
      <c r="E160" s="134">
        <v>2</v>
      </c>
      <c r="F160" s="90">
        <v>2223.89</v>
      </c>
      <c r="G160" s="140">
        <f t="shared" si="8"/>
        <v>4447.78</v>
      </c>
      <c r="H160" s="15"/>
      <c r="I160" s="15"/>
      <c r="J160" s="15"/>
    </row>
    <row r="161" spans="1:10" s="142" customFormat="1" ht="12.75">
      <c r="A161" s="143" t="s">
        <v>473</v>
      </c>
      <c r="B161" s="144"/>
      <c r="C161" s="145" t="s">
        <v>288</v>
      </c>
      <c r="D161" s="146"/>
      <c r="E161" s="147"/>
      <c r="F161" s="147"/>
      <c r="G161" s="148">
        <f>SUM(G162:G178)</f>
        <v>7142.93</v>
      </c>
      <c r="H161" s="149">
        <f>SUM(G162:G178)</f>
        <v>7142.93</v>
      </c>
      <c r="I161" s="141"/>
      <c r="J161" s="141"/>
    </row>
    <row r="162" spans="1:10" s="4" customFormat="1" ht="38.25">
      <c r="A162" s="123" t="s">
        <v>474</v>
      </c>
      <c r="B162" s="89" t="s">
        <v>289</v>
      </c>
      <c r="C162" s="88" t="s">
        <v>290</v>
      </c>
      <c r="D162" s="89" t="s">
        <v>291</v>
      </c>
      <c r="E162" s="92">
        <v>1</v>
      </c>
      <c r="F162" s="90">
        <v>2016.18</v>
      </c>
      <c r="G162" s="91">
        <f>E162*F162</f>
        <v>2016.18</v>
      </c>
      <c r="H162" s="15"/>
      <c r="I162" s="15"/>
      <c r="J162" s="15"/>
    </row>
    <row r="163" spans="1:10" s="4" customFormat="1" ht="15">
      <c r="A163" s="123" t="s">
        <v>475</v>
      </c>
      <c r="B163" s="89" t="s">
        <v>293</v>
      </c>
      <c r="C163" s="88" t="s">
        <v>294</v>
      </c>
      <c r="D163" s="89" t="s">
        <v>49</v>
      </c>
      <c r="E163" s="92">
        <v>6</v>
      </c>
      <c r="F163" s="90">
        <v>17.6</v>
      </c>
      <c r="G163" s="91">
        <f aca="true" t="shared" si="9" ref="G163:G178">E163*F163</f>
        <v>105.60000000000001</v>
      </c>
      <c r="H163" s="15"/>
      <c r="I163" s="15"/>
      <c r="J163" s="15"/>
    </row>
    <row r="164" spans="1:10" s="4" customFormat="1" ht="15">
      <c r="A164" s="123" t="s">
        <v>476</v>
      </c>
      <c r="B164" s="89" t="s">
        <v>296</v>
      </c>
      <c r="C164" s="88" t="s">
        <v>297</v>
      </c>
      <c r="D164" s="89" t="s">
        <v>49</v>
      </c>
      <c r="E164" s="92">
        <v>4</v>
      </c>
      <c r="F164" s="90">
        <v>76.38</v>
      </c>
      <c r="G164" s="91">
        <f t="shared" si="9"/>
        <v>305.52</v>
      </c>
      <c r="H164" s="15"/>
      <c r="I164" s="15"/>
      <c r="J164" s="15"/>
    </row>
    <row r="165" spans="1:10" s="4" customFormat="1" ht="15">
      <c r="A165" s="123" t="s">
        <v>477</v>
      </c>
      <c r="B165" s="89" t="s">
        <v>299</v>
      </c>
      <c r="C165" s="88" t="s">
        <v>300</v>
      </c>
      <c r="D165" s="89" t="s">
        <v>49</v>
      </c>
      <c r="E165" s="92">
        <v>15</v>
      </c>
      <c r="F165" s="90">
        <v>3.3</v>
      </c>
      <c r="G165" s="91">
        <f t="shared" si="9"/>
        <v>49.5</v>
      </c>
      <c r="H165" s="15"/>
      <c r="I165" s="15"/>
      <c r="J165" s="15"/>
    </row>
    <row r="166" spans="1:10" s="4" customFormat="1" ht="15">
      <c r="A166" s="123" t="s">
        <v>478</v>
      </c>
      <c r="B166" s="89" t="s">
        <v>301</v>
      </c>
      <c r="C166" s="88" t="s">
        <v>302</v>
      </c>
      <c r="D166" s="89" t="s">
        <v>49</v>
      </c>
      <c r="E166" s="92">
        <v>15</v>
      </c>
      <c r="F166" s="90">
        <v>4.02</v>
      </c>
      <c r="G166" s="91">
        <f t="shared" si="9"/>
        <v>60.3</v>
      </c>
      <c r="H166" s="15"/>
      <c r="I166" s="15"/>
      <c r="J166" s="15"/>
    </row>
    <row r="167" spans="1:10" s="4" customFormat="1" ht="15">
      <c r="A167" s="123" t="s">
        <v>479</v>
      </c>
      <c r="B167" s="89" t="s">
        <v>303</v>
      </c>
      <c r="C167" s="88" t="s">
        <v>304</v>
      </c>
      <c r="D167" s="89" t="s">
        <v>49</v>
      </c>
      <c r="E167" s="92">
        <v>10</v>
      </c>
      <c r="F167" s="90">
        <v>11.68</v>
      </c>
      <c r="G167" s="91">
        <f t="shared" si="9"/>
        <v>116.8</v>
      </c>
      <c r="H167" s="15"/>
      <c r="I167" s="15"/>
      <c r="J167" s="15"/>
    </row>
    <row r="168" spans="1:10" s="4" customFormat="1" ht="15">
      <c r="A168" s="123" t="s">
        <v>480</v>
      </c>
      <c r="B168" s="89" t="s">
        <v>305</v>
      </c>
      <c r="C168" s="88" t="s">
        <v>306</v>
      </c>
      <c r="D168" s="89" t="s">
        <v>49</v>
      </c>
      <c r="E168" s="92">
        <v>10</v>
      </c>
      <c r="F168" s="90">
        <v>15.73</v>
      </c>
      <c r="G168" s="91">
        <f t="shared" si="9"/>
        <v>157.3</v>
      </c>
      <c r="H168" s="15"/>
      <c r="I168" s="15"/>
      <c r="J168" s="15"/>
    </row>
    <row r="169" spans="1:10" s="4" customFormat="1" ht="25.5">
      <c r="A169" s="123" t="s">
        <v>481</v>
      </c>
      <c r="B169" s="89" t="s">
        <v>307</v>
      </c>
      <c r="C169" s="88" t="s">
        <v>308</v>
      </c>
      <c r="D169" s="89" t="s">
        <v>55</v>
      </c>
      <c r="E169" s="92">
        <v>4</v>
      </c>
      <c r="F169" s="90">
        <v>326.48</v>
      </c>
      <c r="G169" s="91">
        <f t="shared" si="9"/>
        <v>1305.92</v>
      </c>
      <c r="H169" s="15"/>
      <c r="I169" s="15"/>
      <c r="J169" s="15"/>
    </row>
    <row r="170" spans="1:10" s="4" customFormat="1" ht="15">
      <c r="A170" s="123" t="s">
        <v>482</v>
      </c>
      <c r="B170" s="89" t="s">
        <v>309</v>
      </c>
      <c r="C170" s="88" t="s">
        <v>310</v>
      </c>
      <c r="D170" s="89" t="s">
        <v>55</v>
      </c>
      <c r="E170" s="92">
        <f>SUM(E171:E174)</f>
        <v>9</v>
      </c>
      <c r="F170" s="90">
        <v>15.79</v>
      </c>
      <c r="G170" s="91">
        <f t="shared" si="9"/>
        <v>142.10999999999999</v>
      </c>
      <c r="H170" s="15"/>
      <c r="I170" s="15"/>
      <c r="J170" s="15"/>
    </row>
    <row r="171" spans="1:10" s="4" customFormat="1" ht="15">
      <c r="A171" s="123" t="s">
        <v>483</v>
      </c>
      <c r="B171" s="89" t="s">
        <v>311</v>
      </c>
      <c r="C171" s="88" t="s">
        <v>312</v>
      </c>
      <c r="D171" s="89" t="s">
        <v>313</v>
      </c>
      <c r="E171" s="92">
        <v>2</v>
      </c>
      <c r="F171" s="90">
        <v>32.16</v>
      </c>
      <c r="G171" s="91">
        <f t="shared" si="9"/>
        <v>64.32</v>
      </c>
      <c r="H171" s="15"/>
      <c r="I171" s="15"/>
      <c r="J171" s="15"/>
    </row>
    <row r="172" spans="1:10" s="4" customFormat="1" ht="15">
      <c r="A172" s="123" t="s">
        <v>484</v>
      </c>
      <c r="B172" s="89" t="s">
        <v>314</v>
      </c>
      <c r="C172" s="88" t="s">
        <v>315</v>
      </c>
      <c r="D172" s="89" t="s">
        <v>313</v>
      </c>
      <c r="E172" s="92">
        <v>3</v>
      </c>
      <c r="F172" s="90">
        <v>36.47</v>
      </c>
      <c r="G172" s="91">
        <f t="shared" si="9"/>
        <v>109.41</v>
      </c>
      <c r="H172" s="15"/>
      <c r="I172" s="15"/>
      <c r="J172" s="15"/>
    </row>
    <row r="173" spans="1:10" s="4" customFormat="1" ht="15">
      <c r="A173" s="123" t="s">
        <v>485</v>
      </c>
      <c r="B173" s="89" t="s">
        <v>316</v>
      </c>
      <c r="C173" s="88" t="s">
        <v>317</v>
      </c>
      <c r="D173" s="89" t="s">
        <v>313</v>
      </c>
      <c r="E173" s="92">
        <v>3</v>
      </c>
      <c r="F173" s="90">
        <v>34.52</v>
      </c>
      <c r="G173" s="91">
        <f t="shared" si="9"/>
        <v>103.56</v>
      </c>
      <c r="H173" s="15"/>
      <c r="I173" s="15"/>
      <c r="J173" s="15"/>
    </row>
    <row r="174" spans="1:10" s="4" customFormat="1" ht="25.5">
      <c r="A174" s="123" t="s">
        <v>486</v>
      </c>
      <c r="B174" s="89" t="s">
        <v>318</v>
      </c>
      <c r="C174" s="88" t="s">
        <v>319</v>
      </c>
      <c r="D174" s="89" t="s">
        <v>55</v>
      </c>
      <c r="E174" s="92">
        <v>1</v>
      </c>
      <c r="F174" s="90">
        <v>714.7</v>
      </c>
      <c r="G174" s="91">
        <f t="shared" si="9"/>
        <v>714.7</v>
      </c>
      <c r="H174" s="15"/>
      <c r="I174" s="15"/>
      <c r="J174" s="15"/>
    </row>
    <row r="175" spans="1:10" s="4" customFormat="1" ht="15">
      <c r="A175" s="123" t="s">
        <v>487</v>
      </c>
      <c r="B175" s="89" t="s">
        <v>320</v>
      </c>
      <c r="C175" s="88" t="s">
        <v>321</v>
      </c>
      <c r="D175" s="89" t="s">
        <v>55</v>
      </c>
      <c r="E175" s="92">
        <v>5</v>
      </c>
      <c r="F175" s="90">
        <v>31.04</v>
      </c>
      <c r="G175" s="91">
        <f t="shared" si="9"/>
        <v>155.2</v>
      </c>
      <c r="H175" s="15"/>
      <c r="I175" s="15"/>
      <c r="J175" s="15"/>
    </row>
    <row r="176" spans="1:10" s="4" customFormat="1" ht="15">
      <c r="A176" s="123" t="s">
        <v>488</v>
      </c>
      <c r="B176" s="89" t="s">
        <v>322</v>
      </c>
      <c r="C176" s="88" t="s">
        <v>323</v>
      </c>
      <c r="D176" s="89" t="s">
        <v>55</v>
      </c>
      <c r="E176" s="92">
        <v>3</v>
      </c>
      <c r="F176" s="90">
        <v>119</v>
      </c>
      <c r="G176" s="91">
        <f t="shared" si="9"/>
        <v>357</v>
      </c>
      <c r="H176" s="15"/>
      <c r="I176" s="15"/>
      <c r="J176" s="15"/>
    </row>
    <row r="177" spans="1:10" s="4" customFormat="1" ht="15">
      <c r="A177" s="123" t="s">
        <v>489</v>
      </c>
      <c r="B177" s="89" t="s">
        <v>324</v>
      </c>
      <c r="C177" s="88" t="s">
        <v>325</v>
      </c>
      <c r="D177" s="89" t="s">
        <v>291</v>
      </c>
      <c r="E177" s="92">
        <v>3</v>
      </c>
      <c r="F177" s="90">
        <v>195.17</v>
      </c>
      <c r="G177" s="91">
        <f t="shared" si="9"/>
        <v>585.51</v>
      </c>
      <c r="H177" s="15"/>
      <c r="I177" s="15"/>
      <c r="J177" s="15"/>
    </row>
    <row r="178" spans="1:10" s="4" customFormat="1" ht="25.5">
      <c r="A178" s="123" t="s">
        <v>490</v>
      </c>
      <c r="B178" s="89" t="s">
        <v>326</v>
      </c>
      <c r="C178" s="88" t="s">
        <v>327</v>
      </c>
      <c r="D178" s="89" t="s">
        <v>55</v>
      </c>
      <c r="E178" s="92">
        <v>1</v>
      </c>
      <c r="F178" s="90">
        <v>794</v>
      </c>
      <c r="G178" s="91">
        <f t="shared" si="9"/>
        <v>794</v>
      </c>
      <c r="H178" s="15"/>
      <c r="I178" s="15"/>
      <c r="J178" s="15"/>
    </row>
    <row r="179" spans="1:10" s="142" customFormat="1" ht="12.75">
      <c r="A179" s="143" t="s">
        <v>491</v>
      </c>
      <c r="B179" s="144"/>
      <c r="C179" s="145" t="s">
        <v>329</v>
      </c>
      <c r="D179" s="146"/>
      <c r="E179" s="147"/>
      <c r="F179" s="147"/>
      <c r="G179" s="148">
        <f>SUM(G180:G181)</f>
        <v>5826.786</v>
      </c>
      <c r="H179" s="149">
        <f>SUM(G180:G181)</f>
        <v>5826.786</v>
      </c>
      <c r="I179" s="141"/>
      <c r="J179" s="141"/>
    </row>
    <row r="180" spans="1:10" s="4" customFormat="1" ht="25.5">
      <c r="A180" s="123" t="s">
        <v>492</v>
      </c>
      <c r="B180" s="89">
        <v>94279</v>
      </c>
      <c r="C180" s="88" t="s">
        <v>53</v>
      </c>
      <c r="D180" s="89" t="s">
        <v>49</v>
      </c>
      <c r="E180" s="92">
        <v>39</v>
      </c>
      <c r="F180" s="90">
        <v>49.45</v>
      </c>
      <c r="G180" s="91">
        <f>E180*F180</f>
        <v>1928.5500000000002</v>
      </c>
      <c r="H180" s="15"/>
      <c r="I180" s="15"/>
      <c r="J180" s="15"/>
    </row>
    <row r="181" spans="1:10" s="4" customFormat="1" ht="25.5">
      <c r="A181" s="123" t="s">
        <v>493</v>
      </c>
      <c r="B181" s="89">
        <v>92398</v>
      </c>
      <c r="C181" s="88" t="s">
        <v>54</v>
      </c>
      <c r="D181" s="89" t="s">
        <v>37</v>
      </c>
      <c r="E181" s="92">
        <v>39.4</v>
      </c>
      <c r="F181" s="90">
        <v>98.94</v>
      </c>
      <c r="G181" s="91">
        <f>E181*F181</f>
        <v>3898.236</v>
      </c>
      <c r="H181" s="15"/>
      <c r="I181" s="15"/>
      <c r="J181" s="15"/>
    </row>
    <row r="182" spans="1:10" s="159" customFormat="1" ht="15">
      <c r="A182" s="151"/>
      <c r="B182" s="152"/>
      <c r="C182" s="153" t="s">
        <v>512</v>
      </c>
      <c r="D182" s="154"/>
      <c r="E182" s="155"/>
      <c r="F182" s="156"/>
      <c r="G182" s="157">
        <f>G179+G161+G136+G124+G119+G115+G103+G94+G89</f>
        <v>99829.99492799999</v>
      </c>
      <c r="H182" s="158"/>
      <c r="I182" s="163"/>
      <c r="J182" s="158"/>
    </row>
    <row r="183" spans="1:10" s="4" customFormat="1" ht="15">
      <c r="A183" s="118" t="s">
        <v>525</v>
      </c>
      <c r="B183" s="119"/>
      <c r="C183" s="120" t="s">
        <v>513</v>
      </c>
      <c r="D183" s="121"/>
      <c r="E183" s="122"/>
      <c r="F183" s="122"/>
      <c r="G183" s="126"/>
      <c r="H183" s="15"/>
      <c r="I183" s="15"/>
      <c r="J183" s="15"/>
    </row>
    <row r="184" spans="1:10" s="4" customFormat="1" ht="15">
      <c r="A184" s="123"/>
      <c r="B184" s="89" t="s">
        <v>112</v>
      </c>
      <c r="C184" s="88" t="s">
        <v>514</v>
      </c>
      <c r="D184" s="89" t="s">
        <v>37</v>
      </c>
      <c r="E184" s="92">
        <v>8.08</v>
      </c>
      <c r="F184" s="90">
        <v>494.45</v>
      </c>
      <c r="G184" s="91">
        <f aca="true" t="shared" si="10" ref="G184:G198">E184*F184</f>
        <v>3995.156</v>
      </c>
      <c r="H184" s="15"/>
      <c r="I184" s="15"/>
      <c r="J184" s="15"/>
    </row>
    <row r="185" spans="1:10" s="4" customFormat="1" ht="25.5">
      <c r="A185" s="123"/>
      <c r="B185" s="89" t="s">
        <v>515</v>
      </c>
      <c r="C185" s="88" t="s">
        <v>516</v>
      </c>
      <c r="D185" s="89" t="s">
        <v>49</v>
      </c>
      <c r="E185" s="92">
        <v>18.7</v>
      </c>
      <c r="F185" s="90">
        <v>189.68</v>
      </c>
      <c r="G185" s="91">
        <f t="shared" si="10"/>
        <v>3547.016</v>
      </c>
      <c r="H185" s="15"/>
      <c r="I185" s="15"/>
      <c r="J185" s="15"/>
    </row>
    <row r="186" spans="1:10" s="4" customFormat="1" ht="15">
      <c r="A186" s="123"/>
      <c r="B186" s="89" t="s">
        <v>212</v>
      </c>
      <c r="C186" s="88" t="s">
        <v>213</v>
      </c>
      <c r="D186" s="89" t="s">
        <v>49</v>
      </c>
      <c r="E186" s="92">
        <v>14</v>
      </c>
      <c r="F186" s="90">
        <v>77.99</v>
      </c>
      <c r="G186" s="91">
        <f t="shared" si="10"/>
        <v>1091.86</v>
      </c>
      <c r="H186" s="15"/>
      <c r="I186" s="15"/>
      <c r="J186" s="15"/>
    </row>
    <row r="187" spans="1:10" s="4" customFormat="1" ht="15">
      <c r="A187" s="123"/>
      <c r="B187" s="89" t="s">
        <v>51</v>
      </c>
      <c r="C187" s="88" t="s">
        <v>214</v>
      </c>
      <c r="D187" s="89" t="s">
        <v>77</v>
      </c>
      <c r="E187" s="92">
        <v>2.57</v>
      </c>
      <c r="F187" s="90">
        <v>61.08</v>
      </c>
      <c r="G187" s="91">
        <f t="shared" si="10"/>
        <v>156.9756</v>
      </c>
      <c r="H187" s="15"/>
      <c r="I187" s="15"/>
      <c r="J187" s="15"/>
    </row>
    <row r="188" spans="1:10" s="4" customFormat="1" ht="15">
      <c r="A188" s="123"/>
      <c r="B188" s="89" t="s">
        <v>90</v>
      </c>
      <c r="C188" s="88" t="s">
        <v>215</v>
      </c>
      <c r="D188" s="89" t="s">
        <v>77</v>
      </c>
      <c r="E188" s="92">
        <v>0.23</v>
      </c>
      <c r="F188" s="90">
        <v>193.79</v>
      </c>
      <c r="G188" s="91">
        <f t="shared" si="10"/>
        <v>44.5717</v>
      </c>
      <c r="H188" s="15"/>
      <c r="I188" s="15"/>
      <c r="J188" s="15"/>
    </row>
    <row r="189" spans="1:10" s="4" customFormat="1" ht="15">
      <c r="A189" s="123"/>
      <c r="B189" s="89" t="s">
        <v>186</v>
      </c>
      <c r="C189" s="88" t="s">
        <v>524</v>
      </c>
      <c r="D189" s="89" t="s">
        <v>77</v>
      </c>
      <c r="E189" s="92">
        <v>2.34</v>
      </c>
      <c r="F189" s="90">
        <v>474.27</v>
      </c>
      <c r="G189" s="91">
        <f t="shared" si="10"/>
        <v>1109.7918</v>
      </c>
      <c r="H189" s="15"/>
      <c r="I189" s="15"/>
      <c r="J189" s="15"/>
    </row>
    <row r="190" spans="1:10" s="4" customFormat="1" ht="15">
      <c r="A190" s="123"/>
      <c r="B190" s="89" t="s">
        <v>99</v>
      </c>
      <c r="C190" s="88" t="s">
        <v>218</v>
      </c>
      <c r="D190" s="89" t="s">
        <v>93</v>
      </c>
      <c r="E190" s="92">
        <f>E189*80</f>
        <v>187.2</v>
      </c>
      <c r="F190" s="90">
        <v>11.19</v>
      </c>
      <c r="G190" s="91">
        <f t="shared" si="10"/>
        <v>2094.7679999999996</v>
      </c>
      <c r="H190" s="15"/>
      <c r="I190" s="15"/>
      <c r="J190" s="15"/>
    </row>
    <row r="191" spans="1:10" s="4" customFormat="1" ht="15">
      <c r="A191" s="123"/>
      <c r="B191" s="89" t="s">
        <v>522</v>
      </c>
      <c r="C191" s="88" t="s">
        <v>523</v>
      </c>
      <c r="D191" s="89" t="s">
        <v>37</v>
      </c>
      <c r="E191" s="92">
        <v>39</v>
      </c>
      <c r="F191" s="90">
        <v>100.2</v>
      </c>
      <c r="G191" s="91">
        <f t="shared" si="10"/>
        <v>3907.8</v>
      </c>
      <c r="H191" s="15"/>
      <c r="I191" s="15"/>
      <c r="J191" s="15"/>
    </row>
    <row r="192" spans="1:10" s="4" customFormat="1" ht="15">
      <c r="A192" s="123"/>
      <c r="B192" s="89" t="s">
        <v>117</v>
      </c>
      <c r="C192" s="88" t="s">
        <v>517</v>
      </c>
      <c r="D192" s="89" t="s">
        <v>110</v>
      </c>
      <c r="E192" s="92">
        <v>0.75</v>
      </c>
      <c r="F192" s="90">
        <v>405.01</v>
      </c>
      <c r="G192" s="91">
        <f>E192*F192</f>
        <v>303.7575</v>
      </c>
      <c r="H192" s="15"/>
      <c r="I192" s="15"/>
      <c r="J192" s="15"/>
    </row>
    <row r="193" spans="1:10" s="4" customFormat="1" ht="15">
      <c r="A193" s="123"/>
      <c r="B193" s="89" t="s">
        <v>99</v>
      </c>
      <c r="C193" s="88" t="s">
        <v>226</v>
      </c>
      <c r="D193" s="89" t="s">
        <v>93</v>
      </c>
      <c r="E193" s="92">
        <f>E192*80</f>
        <v>60</v>
      </c>
      <c r="F193" s="90">
        <v>11.19</v>
      </c>
      <c r="G193" s="91">
        <f>E193*F193</f>
        <v>671.4</v>
      </c>
      <c r="H193" s="15"/>
      <c r="I193" s="165"/>
      <c r="J193" s="15"/>
    </row>
    <row r="194" spans="1:10" s="4" customFormat="1" ht="25.5">
      <c r="A194" s="123"/>
      <c r="B194" s="89" t="s">
        <v>104</v>
      </c>
      <c r="C194" s="88" t="s">
        <v>105</v>
      </c>
      <c r="D194" s="89" t="s">
        <v>210</v>
      </c>
      <c r="E194" s="92">
        <v>101.4</v>
      </c>
      <c r="F194" s="90">
        <v>14.05</v>
      </c>
      <c r="G194" s="91">
        <f t="shared" si="10"/>
        <v>1424.67</v>
      </c>
      <c r="H194" s="15"/>
      <c r="I194" s="15"/>
      <c r="J194" s="15"/>
    </row>
    <row r="195" spans="1:10" s="4" customFormat="1" ht="15">
      <c r="A195" s="123"/>
      <c r="B195" s="89" t="s">
        <v>100</v>
      </c>
      <c r="C195" s="88" t="s">
        <v>101</v>
      </c>
      <c r="D195" s="89" t="s">
        <v>210</v>
      </c>
      <c r="E195" s="92">
        <f>E191*2</f>
        <v>78</v>
      </c>
      <c r="F195" s="90">
        <v>6.95</v>
      </c>
      <c r="G195" s="91">
        <f t="shared" si="10"/>
        <v>542.1</v>
      </c>
      <c r="H195" s="15"/>
      <c r="I195" s="15"/>
      <c r="J195" s="15"/>
    </row>
    <row r="196" spans="1:10" s="4" customFormat="1" ht="15">
      <c r="A196" s="123"/>
      <c r="B196" s="89" t="s">
        <v>102</v>
      </c>
      <c r="C196" s="88" t="s">
        <v>103</v>
      </c>
      <c r="D196" s="89" t="s">
        <v>210</v>
      </c>
      <c r="E196" s="92">
        <f>E195</f>
        <v>78</v>
      </c>
      <c r="F196" s="90">
        <v>22.7</v>
      </c>
      <c r="G196" s="91">
        <f t="shared" si="10"/>
        <v>1770.6</v>
      </c>
      <c r="H196" s="15"/>
      <c r="I196" s="15"/>
      <c r="J196" s="15"/>
    </row>
    <row r="197" spans="1:10" s="4" customFormat="1" ht="15">
      <c r="A197" s="123"/>
      <c r="B197" s="89" t="s">
        <v>518</v>
      </c>
      <c r="C197" s="88" t="s">
        <v>519</v>
      </c>
      <c r="D197" s="89" t="s">
        <v>37</v>
      </c>
      <c r="E197" s="92">
        <f>E196</f>
        <v>78</v>
      </c>
      <c r="F197" s="90">
        <v>35.2</v>
      </c>
      <c r="G197" s="91">
        <f t="shared" si="10"/>
        <v>2745.6000000000004</v>
      </c>
      <c r="H197" s="15"/>
      <c r="I197" s="15"/>
      <c r="J197" s="15"/>
    </row>
    <row r="198" spans="1:10" s="4" customFormat="1" ht="15">
      <c r="A198" s="123"/>
      <c r="B198" s="89" t="s">
        <v>520</v>
      </c>
      <c r="C198" s="88" t="s">
        <v>521</v>
      </c>
      <c r="D198" s="89" t="s">
        <v>55</v>
      </c>
      <c r="E198" s="92">
        <v>78</v>
      </c>
      <c r="F198" s="90">
        <v>19.36</v>
      </c>
      <c r="G198" s="91">
        <f t="shared" si="10"/>
        <v>1510.08</v>
      </c>
      <c r="H198" s="15"/>
      <c r="I198" s="15"/>
      <c r="J198" s="15"/>
    </row>
    <row r="199" spans="1:10" s="159" customFormat="1" ht="15.75" thickBot="1">
      <c r="A199" s="151"/>
      <c r="B199" s="152"/>
      <c r="C199" s="153" t="s">
        <v>512</v>
      </c>
      <c r="D199" s="154"/>
      <c r="E199" s="155"/>
      <c r="F199" s="156"/>
      <c r="G199" s="157">
        <f>SUM(G184:G198)</f>
        <v>24916.1466</v>
      </c>
      <c r="H199" s="163">
        <f>G199</f>
        <v>24916.1466</v>
      </c>
      <c r="I199" s="163"/>
      <c r="J199" s="158"/>
    </row>
    <row r="200" spans="1:10" ht="4.5" customHeight="1" thickBot="1" thickTop="1">
      <c r="A200" s="65"/>
      <c r="B200" s="66"/>
      <c r="C200" s="67"/>
      <c r="D200" s="68"/>
      <c r="E200" s="69"/>
      <c r="F200" s="70"/>
      <c r="G200" s="71"/>
      <c r="H200" s="16"/>
      <c r="I200" s="16"/>
      <c r="J200" s="16"/>
    </row>
    <row r="201" spans="1:10" ht="24.75" customHeight="1" thickBot="1" thickTop="1">
      <c r="A201" s="72" t="s">
        <v>7</v>
      </c>
      <c r="B201" s="93"/>
      <c r="C201" s="73"/>
      <c r="D201" s="74"/>
      <c r="E201" s="75"/>
      <c r="F201" s="191">
        <f>G199+G182+G87+G79+G73+G57+G46+G38+G21+G15+G9</f>
        <v>1296023.5188329997</v>
      </c>
      <c r="G201" s="192"/>
      <c r="H201" s="17">
        <f>SUM(H9:H199)</f>
        <v>1296023.5188330002</v>
      </c>
      <c r="I201" s="16"/>
      <c r="J201" s="16"/>
    </row>
    <row r="202" spans="1:12" ht="15" customHeight="1" thickBot="1" thickTop="1">
      <c r="A202" s="72" t="s">
        <v>75</v>
      </c>
      <c r="B202" s="93"/>
      <c r="C202" s="73"/>
      <c r="D202" s="74"/>
      <c r="E202" s="75"/>
      <c r="F202" s="193">
        <f>F201*0.196</f>
        <v>254020.60969126795</v>
      </c>
      <c r="G202" s="194"/>
      <c r="H202" s="16"/>
      <c r="I202" s="16"/>
      <c r="J202" s="16"/>
      <c r="L202" s="2"/>
    </row>
    <row r="203" spans="1:10" ht="24.75" customHeight="1" thickBot="1" thickTop="1">
      <c r="A203" s="99" t="s">
        <v>76</v>
      </c>
      <c r="B203" s="100"/>
      <c r="C203" s="101"/>
      <c r="D203" s="101"/>
      <c r="E203" s="102"/>
      <c r="F203" s="171">
        <f>SUM(F201:G202)</f>
        <v>1550044.1285242676</v>
      </c>
      <c r="G203" s="172"/>
      <c r="H203" s="16"/>
      <c r="I203" s="16"/>
      <c r="J203" s="16"/>
    </row>
    <row r="204" spans="1:7" ht="13.5" customHeight="1" thickTop="1">
      <c r="A204" s="12"/>
      <c r="B204" s="94"/>
      <c r="C204" s="13"/>
      <c r="D204" s="12"/>
      <c r="E204" s="14"/>
      <c r="F204" s="14"/>
      <c r="G204" s="14"/>
    </row>
    <row r="205" spans="1:7" ht="13.5" customHeight="1">
      <c r="A205" s="173" t="s">
        <v>526</v>
      </c>
      <c r="B205" s="173"/>
      <c r="C205" s="173"/>
      <c r="D205" s="8"/>
      <c r="E205" s="9"/>
      <c r="F205" s="9"/>
      <c r="G205" s="9"/>
    </row>
    <row r="206" spans="1:7" ht="13.5" customHeight="1">
      <c r="A206" s="8"/>
      <c r="B206" s="95"/>
      <c r="C206" s="5"/>
      <c r="D206" s="8"/>
      <c r="E206" s="9"/>
      <c r="F206" s="9"/>
      <c r="G206" s="9"/>
    </row>
    <row r="207" spans="1:7" ht="13.5" customHeight="1">
      <c r="A207" s="8"/>
      <c r="B207" s="95"/>
      <c r="C207" s="5"/>
      <c r="D207" s="8"/>
      <c r="E207" s="9"/>
      <c r="F207" s="9"/>
      <c r="G207" s="9"/>
    </row>
    <row r="208" spans="1:7" ht="13.5" customHeight="1">
      <c r="A208" s="8"/>
      <c r="B208" s="95"/>
      <c r="C208" s="5"/>
      <c r="D208" s="8"/>
      <c r="E208" s="9"/>
      <c r="F208" s="9"/>
      <c r="G208" s="9"/>
    </row>
    <row r="209" spans="1:7" ht="13.5" customHeight="1">
      <c r="A209" s="8"/>
      <c r="B209" s="95"/>
      <c r="C209" s="5"/>
      <c r="D209" s="8"/>
      <c r="E209" s="9"/>
      <c r="F209" s="9"/>
      <c r="G209" s="9"/>
    </row>
    <row r="210" spans="1:7" ht="13.5" customHeight="1">
      <c r="A210" s="8"/>
      <c r="B210" s="130" t="s">
        <v>8</v>
      </c>
      <c r="C210" s="5"/>
      <c r="D210" s="8" t="s">
        <v>10</v>
      </c>
      <c r="E210" s="9"/>
      <c r="F210" s="9"/>
      <c r="G210" s="9"/>
    </row>
    <row r="211" spans="1:7" ht="12.75" customHeight="1">
      <c r="A211" s="8"/>
      <c r="B211" s="174" t="s">
        <v>28</v>
      </c>
      <c r="C211" s="175"/>
      <c r="D211" s="6" t="s">
        <v>27</v>
      </c>
      <c r="E211" s="10"/>
      <c r="F211" s="10"/>
      <c r="G211" s="10"/>
    </row>
    <row r="212" spans="1:7" ht="12.75" customHeight="1">
      <c r="A212" s="8"/>
      <c r="B212" s="175" t="s">
        <v>9</v>
      </c>
      <c r="C212" s="176"/>
      <c r="D212" s="107" t="s">
        <v>57</v>
      </c>
      <c r="E212" s="10"/>
      <c r="F212" s="10"/>
      <c r="G212" s="10"/>
    </row>
    <row r="213" spans="1:7" ht="12.75" customHeight="1">
      <c r="A213" s="8"/>
      <c r="B213" s="128" t="s">
        <v>11</v>
      </c>
      <c r="C213" s="5"/>
      <c r="D213" s="129" t="s">
        <v>33</v>
      </c>
      <c r="E213" s="9"/>
      <c r="F213" s="9"/>
      <c r="G213" s="9"/>
    </row>
    <row r="214" spans="1:7" ht="13.5" customHeight="1">
      <c r="A214" s="8"/>
      <c r="B214" s="96"/>
      <c r="C214" s="8"/>
      <c r="D214" s="11"/>
      <c r="E214" s="8"/>
      <c r="F214" s="8"/>
      <c r="G214" s="8"/>
    </row>
    <row r="215" spans="2:7" ht="12.75">
      <c r="B215" s="97"/>
      <c r="C215"/>
      <c r="E215"/>
      <c r="F215"/>
      <c r="G215"/>
    </row>
    <row r="216" spans="2:7" ht="12.75">
      <c r="B216" s="97"/>
      <c r="C216"/>
      <c r="E216"/>
      <c r="F216"/>
      <c r="G216"/>
    </row>
    <row r="217" spans="2:7" ht="12.75">
      <c r="B217" s="97"/>
      <c r="C217"/>
      <c r="E217"/>
      <c r="F217"/>
      <c r="G217"/>
    </row>
  </sheetData>
  <sheetProtection/>
  <mergeCells count="10">
    <mergeCell ref="F203:G203"/>
    <mergeCell ref="A205:C205"/>
    <mergeCell ref="B211:C211"/>
    <mergeCell ref="B212:C212"/>
    <mergeCell ref="A1:B4"/>
    <mergeCell ref="C1:G1"/>
    <mergeCell ref="C2:G2"/>
    <mergeCell ref="C3:G3"/>
    <mergeCell ref="F201:G201"/>
    <mergeCell ref="F202:G202"/>
  </mergeCells>
  <conditionalFormatting sqref="F63">
    <cfRule type="expression" priority="40" dxfId="0" stopIfTrue="1">
      <formula>G63&lt;6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portrait" paperSize="9" scale="6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217"/>
  <sheetViews>
    <sheetView showGridLines="0" zoomScale="110" zoomScaleNormal="110" zoomScaleSheetLayoutView="110" zoomScalePageLayoutView="0" workbookViewId="0" topLeftCell="A82">
      <selection activeCell="C106" sqref="C106"/>
    </sheetView>
  </sheetViews>
  <sheetFormatPr defaultColWidth="9.140625" defaultRowHeight="12.75"/>
  <cols>
    <col min="1" max="1" width="6.7109375" style="0" customWidth="1"/>
    <col min="2" max="2" width="13.7109375" style="98" customWidth="1"/>
    <col min="3" max="3" width="75.7109375" style="1" customWidth="1"/>
    <col min="4" max="4" width="8.7109375" style="0" customWidth="1"/>
    <col min="5" max="6" width="12.7109375" style="2" customWidth="1"/>
    <col min="7" max="7" width="15.7109375" style="2" customWidth="1"/>
    <col min="8" max="8" width="20.7109375" style="0" customWidth="1"/>
    <col min="9" max="9" width="11.8515625" style="0" bestFit="1" customWidth="1"/>
    <col min="11" max="11" width="13.8515625" style="0" customWidth="1"/>
  </cols>
  <sheetData>
    <row r="1" spans="1:7" ht="19.5" customHeight="1">
      <c r="A1" s="177"/>
      <c r="B1" s="178"/>
      <c r="C1" s="183" t="s">
        <v>3</v>
      </c>
      <c r="D1" s="183"/>
      <c r="E1" s="183"/>
      <c r="F1" s="183"/>
      <c r="G1" s="184"/>
    </row>
    <row r="2" spans="1:7" ht="19.5" customHeight="1">
      <c r="A2" s="179"/>
      <c r="B2" s="180"/>
      <c r="C2" s="185" t="s">
        <v>150</v>
      </c>
      <c r="D2" s="186"/>
      <c r="E2" s="186"/>
      <c r="F2" s="186"/>
      <c r="G2" s="187"/>
    </row>
    <row r="3" spans="1:7" ht="19.5" customHeight="1">
      <c r="A3" s="179"/>
      <c r="B3" s="180"/>
      <c r="C3" s="188" t="s">
        <v>4</v>
      </c>
      <c r="D3" s="189"/>
      <c r="E3" s="189"/>
      <c r="F3" s="189"/>
      <c r="G3" s="190"/>
    </row>
    <row r="4" spans="1:7" ht="19.5" customHeight="1" thickBot="1">
      <c r="A4" s="181"/>
      <c r="B4" s="182"/>
      <c r="C4" s="132" t="s">
        <v>494</v>
      </c>
      <c r="D4" s="76"/>
      <c r="E4" s="76"/>
      <c r="F4" s="76"/>
      <c r="G4" s="77"/>
    </row>
    <row r="5" spans="1:8" s="3" customFormat="1" ht="24.75" customHeight="1">
      <c r="A5" s="78" t="s">
        <v>0</v>
      </c>
      <c r="B5" s="79" t="s">
        <v>6</v>
      </c>
      <c r="C5" s="117" t="s">
        <v>31</v>
      </c>
      <c r="D5" s="80" t="s">
        <v>2</v>
      </c>
      <c r="E5" s="81" t="s">
        <v>1</v>
      </c>
      <c r="F5" s="82" t="s">
        <v>5</v>
      </c>
      <c r="G5" s="83" t="s">
        <v>7</v>
      </c>
      <c r="H5" s="7"/>
    </row>
    <row r="6" spans="1:10" s="125" customFormat="1" ht="15.75" customHeight="1">
      <c r="A6" s="118" t="s">
        <v>29</v>
      </c>
      <c r="B6" s="119"/>
      <c r="C6" s="120" t="s">
        <v>34</v>
      </c>
      <c r="D6" s="121"/>
      <c r="E6" s="122"/>
      <c r="F6" s="122"/>
      <c r="G6" s="126"/>
      <c r="H6" s="124"/>
      <c r="I6" s="127"/>
      <c r="J6" s="124"/>
    </row>
    <row r="7" spans="1:10" s="4" customFormat="1" ht="15">
      <c r="A7" s="123" t="s">
        <v>58</v>
      </c>
      <c r="B7" s="89" t="s">
        <v>35</v>
      </c>
      <c r="C7" s="88" t="s">
        <v>36</v>
      </c>
      <c r="D7" s="89" t="s">
        <v>37</v>
      </c>
      <c r="E7" s="92">
        <v>6</v>
      </c>
      <c r="F7" s="90">
        <v>925.95</v>
      </c>
      <c r="G7" s="91">
        <f>E7*F7</f>
        <v>5555.700000000001</v>
      </c>
      <c r="H7" s="15"/>
      <c r="I7" s="15"/>
      <c r="J7" s="15"/>
    </row>
    <row r="8" spans="1:10" s="4" customFormat="1" ht="15">
      <c r="A8" s="123" t="s">
        <v>60</v>
      </c>
      <c r="B8" s="89" t="s">
        <v>38</v>
      </c>
      <c r="C8" s="88" t="s">
        <v>39</v>
      </c>
      <c r="D8" s="89" t="s">
        <v>40</v>
      </c>
      <c r="E8" s="92">
        <v>3</v>
      </c>
      <c r="F8" s="90">
        <v>865.04</v>
      </c>
      <c r="G8" s="91">
        <f>E8*F8</f>
        <v>2595.12</v>
      </c>
      <c r="H8" s="15"/>
      <c r="I8" s="15"/>
      <c r="J8" s="15"/>
    </row>
    <row r="9" spans="1:10" s="4" customFormat="1" ht="25.5">
      <c r="A9" s="123" t="s">
        <v>61</v>
      </c>
      <c r="B9" s="89" t="s">
        <v>41</v>
      </c>
      <c r="C9" s="88" t="s">
        <v>42</v>
      </c>
      <c r="D9" s="89" t="s">
        <v>40</v>
      </c>
      <c r="E9" s="92">
        <v>3</v>
      </c>
      <c r="F9" s="90">
        <v>1092.87</v>
      </c>
      <c r="G9" s="91">
        <f>E9*F9</f>
        <v>3278.6099999999997</v>
      </c>
      <c r="H9" s="15"/>
      <c r="I9" s="15"/>
      <c r="J9" s="15"/>
    </row>
    <row r="10" spans="1:10" s="4" customFormat="1" ht="25.5">
      <c r="A10" s="123" t="s">
        <v>156</v>
      </c>
      <c r="B10" s="89" t="s">
        <v>151</v>
      </c>
      <c r="C10" s="88" t="s">
        <v>152</v>
      </c>
      <c r="D10" s="89" t="s">
        <v>37</v>
      </c>
      <c r="E10" s="92"/>
      <c r="F10" s="90">
        <v>7.57</v>
      </c>
      <c r="G10" s="91"/>
      <c r="H10" s="15"/>
      <c r="I10" s="15"/>
      <c r="J10" s="15"/>
    </row>
    <row r="11" spans="1:10" s="159" customFormat="1" ht="15">
      <c r="A11" s="160"/>
      <c r="B11" s="152"/>
      <c r="C11" s="153" t="s">
        <v>379</v>
      </c>
      <c r="D11" s="154"/>
      <c r="E11" s="155"/>
      <c r="F11" s="156"/>
      <c r="G11" s="157">
        <f>SUM(G7:G10)</f>
        <v>11429.43</v>
      </c>
      <c r="H11" s="158"/>
      <c r="I11" s="158"/>
      <c r="J11" s="158"/>
    </row>
    <row r="12" spans="1:10" s="4" customFormat="1" ht="15">
      <c r="A12" s="118" t="s">
        <v>48</v>
      </c>
      <c r="B12" s="119"/>
      <c r="C12" s="120" t="s">
        <v>89</v>
      </c>
      <c r="D12" s="121"/>
      <c r="E12" s="122"/>
      <c r="F12" s="136"/>
      <c r="G12" s="126"/>
      <c r="H12" s="15"/>
      <c r="I12" s="15"/>
      <c r="J12" s="15"/>
    </row>
    <row r="13" spans="1:10" s="4" customFormat="1" ht="15">
      <c r="A13" s="123" t="s">
        <v>62</v>
      </c>
      <c r="B13" s="89" t="s">
        <v>45</v>
      </c>
      <c r="C13" s="88" t="s">
        <v>46</v>
      </c>
      <c r="D13" s="89" t="s">
        <v>37</v>
      </c>
      <c r="E13" s="92">
        <v>1313.95</v>
      </c>
      <c r="F13" s="90">
        <v>1.69</v>
      </c>
      <c r="G13" s="91">
        <f>E13*F13</f>
        <v>2220.5755</v>
      </c>
      <c r="H13" s="15"/>
      <c r="I13" s="15"/>
      <c r="J13" s="15"/>
    </row>
    <row r="14" spans="1:10" s="4" customFormat="1" ht="25.5">
      <c r="A14" s="123" t="s">
        <v>63</v>
      </c>
      <c r="B14" s="89" t="s">
        <v>94</v>
      </c>
      <c r="C14" s="88" t="s">
        <v>193</v>
      </c>
      <c r="D14" s="89" t="s">
        <v>44</v>
      </c>
      <c r="E14" s="92">
        <f>E17*0.5</f>
        <v>656.975</v>
      </c>
      <c r="F14" s="90">
        <v>20.61</v>
      </c>
      <c r="G14" s="91">
        <f>E14*F14</f>
        <v>13540.25475</v>
      </c>
      <c r="H14" s="15"/>
      <c r="I14" s="15"/>
      <c r="J14" s="15"/>
    </row>
    <row r="15" spans="1:10" s="4" customFormat="1" ht="25.5">
      <c r="A15" s="123" t="s">
        <v>65</v>
      </c>
      <c r="B15" s="89" t="s">
        <v>153</v>
      </c>
      <c r="C15" s="88" t="s">
        <v>154</v>
      </c>
      <c r="D15" s="89" t="s">
        <v>44</v>
      </c>
      <c r="E15" s="92">
        <f>E14</f>
        <v>656.975</v>
      </c>
      <c r="F15" s="90">
        <v>12.54</v>
      </c>
      <c r="G15" s="91">
        <f>E15*F15</f>
        <v>8238.4665</v>
      </c>
      <c r="H15" s="15"/>
      <c r="I15" s="15"/>
      <c r="J15" s="15"/>
    </row>
    <row r="16" spans="1:10" s="4" customFormat="1" ht="25.5">
      <c r="A16" s="123" t="s">
        <v>155</v>
      </c>
      <c r="B16" s="89">
        <v>94280</v>
      </c>
      <c r="C16" s="88" t="s">
        <v>80</v>
      </c>
      <c r="D16" s="89" t="s">
        <v>49</v>
      </c>
      <c r="E16" s="92">
        <v>657.3</v>
      </c>
      <c r="F16" s="90">
        <v>55.38</v>
      </c>
      <c r="G16" s="91">
        <f>E16*F16</f>
        <v>36401.274</v>
      </c>
      <c r="H16" s="15"/>
      <c r="I16" s="15"/>
      <c r="J16" s="15"/>
    </row>
    <row r="17" spans="1:10" s="4" customFormat="1" ht="25.5">
      <c r="A17" s="123" t="s">
        <v>157</v>
      </c>
      <c r="B17" s="89">
        <v>92398</v>
      </c>
      <c r="C17" s="88" t="s">
        <v>54</v>
      </c>
      <c r="D17" s="89" t="s">
        <v>37</v>
      </c>
      <c r="E17" s="92">
        <v>1313.95</v>
      </c>
      <c r="F17" s="90">
        <v>105.42</v>
      </c>
      <c r="G17" s="91">
        <f>E17*F17</f>
        <v>138516.609</v>
      </c>
      <c r="H17" s="15"/>
      <c r="I17" s="15"/>
      <c r="J17" s="15"/>
    </row>
    <row r="18" spans="1:10" s="159" customFormat="1" ht="15">
      <c r="A18" s="160"/>
      <c r="B18" s="152"/>
      <c r="C18" s="153" t="s">
        <v>381</v>
      </c>
      <c r="D18" s="154"/>
      <c r="E18" s="155"/>
      <c r="F18" s="156"/>
      <c r="G18" s="157">
        <f>SUM(G13:G17)</f>
        <v>198917.17975</v>
      </c>
      <c r="H18" s="158"/>
      <c r="I18" s="158"/>
      <c r="J18" s="158"/>
    </row>
    <row r="19" spans="1:10" s="4" customFormat="1" ht="15">
      <c r="A19" s="118" t="s">
        <v>50</v>
      </c>
      <c r="B19" s="119"/>
      <c r="C19" s="120" t="s">
        <v>196</v>
      </c>
      <c r="D19" s="121"/>
      <c r="E19" s="122"/>
      <c r="F19" s="136"/>
      <c r="G19" s="126"/>
      <c r="H19" s="15"/>
      <c r="I19" s="15"/>
      <c r="J19" s="15"/>
    </row>
    <row r="20" spans="1:10" s="4" customFormat="1" ht="15">
      <c r="A20" s="123" t="s">
        <v>66</v>
      </c>
      <c r="B20" s="89" t="s">
        <v>45</v>
      </c>
      <c r="C20" s="88" t="s">
        <v>46</v>
      </c>
      <c r="D20" s="89" t="s">
        <v>37</v>
      </c>
      <c r="E20" s="92">
        <v>200.3</v>
      </c>
      <c r="F20" s="90">
        <v>1.69</v>
      </c>
      <c r="G20" s="91">
        <f>E20*F20</f>
        <v>338.507</v>
      </c>
      <c r="H20" s="15"/>
      <c r="I20" s="15"/>
      <c r="J20" s="15"/>
    </row>
    <row r="21" spans="1:10" s="4" customFormat="1" ht="25.5">
      <c r="A21" s="123" t="s">
        <v>67</v>
      </c>
      <c r="B21" s="89" t="s">
        <v>94</v>
      </c>
      <c r="C21" s="88" t="s">
        <v>193</v>
      </c>
      <c r="D21" s="89" t="s">
        <v>44</v>
      </c>
      <c r="E21" s="92">
        <f>E24*0.5</f>
        <v>100.15</v>
      </c>
      <c r="F21" s="90">
        <v>20.61</v>
      </c>
      <c r="G21" s="91">
        <f>E21*F21</f>
        <v>2064.0915</v>
      </c>
      <c r="H21" s="15"/>
      <c r="I21" s="15"/>
      <c r="J21" s="15"/>
    </row>
    <row r="22" spans="1:10" s="4" customFormat="1" ht="25.5">
      <c r="A22" s="123" t="s">
        <v>68</v>
      </c>
      <c r="B22" s="89" t="s">
        <v>153</v>
      </c>
      <c r="C22" s="88" t="s">
        <v>154</v>
      </c>
      <c r="D22" s="89" t="s">
        <v>44</v>
      </c>
      <c r="E22" s="92">
        <f>E21</f>
        <v>100.15</v>
      </c>
      <c r="F22" s="90">
        <v>12.54</v>
      </c>
      <c r="G22" s="91">
        <f>E22*F22</f>
        <v>1255.881</v>
      </c>
      <c r="H22" s="15"/>
      <c r="I22" s="15"/>
      <c r="J22" s="15"/>
    </row>
    <row r="23" spans="1:10" s="4" customFormat="1" ht="25.5">
      <c r="A23" s="123" t="s">
        <v>69</v>
      </c>
      <c r="B23" s="89">
        <v>94280</v>
      </c>
      <c r="C23" s="88" t="s">
        <v>80</v>
      </c>
      <c r="D23" s="89" t="s">
        <v>49</v>
      </c>
      <c r="E23" s="92">
        <v>162.1</v>
      </c>
      <c r="F23" s="90">
        <v>55.38</v>
      </c>
      <c r="G23" s="91">
        <f>E23*F23</f>
        <v>8977.098</v>
      </c>
      <c r="H23" s="15"/>
      <c r="I23" s="15"/>
      <c r="J23" s="15"/>
    </row>
    <row r="24" spans="1:10" s="4" customFormat="1" ht="25.5">
      <c r="A24" s="123" t="s">
        <v>192</v>
      </c>
      <c r="B24" s="89">
        <v>92398</v>
      </c>
      <c r="C24" s="88" t="s">
        <v>54</v>
      </c>
      <c r="D24" s="89" t="s">
        <v>37</v>
      </c>
      <c r="E24" s="92">
        <v>200.3</v>
      </c>
      <c r="F24" s="90">
        <v>105.42</v>
      </c>
      <c r="G24" s="91">
        <f>E24*F24</f>
        <v>21115.626</v>
      </c>
      <c r="H24" s="15"/>
      <c r="I24" s="15"/>
      <c r="J24" s="15"/>
    </row>
    <row r="25" spans="1:10" s="159" customFormat="1" ht="15">
      <c r="A25" s="160"/>
      <c r="B25" s="152"/>
      <c r="C25" s="153" t="s">
        <v>380</v>
      </c>
      <c r="D25" s="154"/>
      <c r="E25" s="155"/>
      <c r="F25" s="156"/>
      <c r="G25" s="157">
        <f>SUM(G20:G24)</f>
        <v>33751.2035</v>
      </c>
      <c r="H25" s="158"/>
      <c r="I25" s="158"/>
      <c r="J25" s="158"/>
    </row>
    <row r="26" spans="1:10" s="4" customFormat="1" ht="15">
      <c r="A26" s="118" t="s">
        <v>52</v>
      </c>
      <c r="B26" s="119"/>
      <c r="C26" s="120" t="s">
        <v>158</v>
      </c>
      <c r="D26" s="121"/>
      <c r="E26" s="122"/>
      <c r="F26" s="136"/>
      <c r="G26" s="126"/>
      <c r="H26" s="15"/>
      <c r="I26" s="15"/>
      <c r="J26" s="15"/>
    </row>
    <row r="27" spans="1:10" s="4" customFormat="1" ht="15">
      <c r="A27" s="123" t="s">
        <v>70</v>
      </c>
      <c r="B27" s="133" t="s">
        <v>45</v>
      </c>
      <c r="C27" s="88" t="s">
        <v>46</v>
      </c>
      <c r="D27" s="89" t="s">
        <v>37</v>
      </c>
      <c r="E27" s="92">
        <v>243.8</v>
      </c>
      <c r="F27" s="90">
        <v>1.69</v>
      </c>
      <c r="G27" s="91">
        <f>E27*F27</f>
        <v>412.022</v>
      </c>
      <c r="H27" s="15"/>
      <c r="I27" s="15"/>
      <c r="J27" s="15"/>
    </row>
    <row r="28" spans="1:10" s="4" customFormat="1" ht="25.5">
      <c r="A28" s="123" t="s">
        <v>71</v>
      </c>
      <c r="B28" s="89" t="s">
        <v>94</v>
      </c>
      <c r="C28" s="88" t="s">
        <v>95</v>
      </c>
      <c r="D28" s="89" t="s">
        <v>44</v>
      </c>
      <c r="E28" s="92">
        <f>E31*1</f>
        <v>243.8</v>
      </c>
      <c r="F28" s="90">
        <v>20.61</v>
      </c>
      <c r="G28" s="91">
        <f aca="true" t="shared" si="0" ref="G28:G38">E28*F28</f>
        <v>5024.718</v>
      </c>
      <c r="H28" s="15"/>
      <c r="I28" s="15"/>
      <c r="J28" s="15"/>
    </row>
    <row r="29" spans="1:10" s="4" customFormat="1" ht="25.5">
      <c r="A29" s="123" t="s">
        <v>72</v>
      </c>
      <c r="B29" s="133" t="s">
        <v>153</v>
      </c>
      <c r="C29" s="88" t="s">
        <v>154</v>
      </c>
      <c r="D29" s="89" t="s">
        <v>44</v>
      </c>
      <c r="E29" s="92">
        <f>E28</f>
        <v>243.8</v>
      </c>
      <c r="F29" s="90">
        <v>12.54</v>
      </c>
      <c r="G29" s="91">
        <f t="shared" si="0"/>
        <v>3057.252</v>
      </c>
      <c r="H29" s="15"/>
      <c r="I29" s="15"/>
      <c r="J29" s="15"/>
    </row>
    <row r="30" spans="1:10" s="4" customFormat="1" ht="25.5">
      <c r="A30" s="123" t="s">
        <v>59</v>
      </c>
      <c r="B30" s="89">
        <v>94280</v>
      </c>
      <c r="C30" s="88" t="s">
        <v>80</v>
      </c>
      <c r="D30" s="89" t="s">
        <v>49</v>
      </c>
      <c r="E30" s="92">
        <v>93.4</v>
      </c>
      <c r="F30" s="90">
        <v>55.38</v>
      </c>
      <c r="G30" s="91">
        <f t="shared" si="0"/>
        <v>5172.492</v>
      </c>
      <c r="H30" s="15"/>
      <c r="I30" s="15"/>
      <c r="J30" s="15"/>
    </row>
    <row r="31" spans="1:10" s="4" customFormat="1" ht="25.5">
      <c r="A31" s="123" t="s">
        <v>73</v>
      </c>
      <c r="B31" s="89">
        <v>93681</v>
      </c>
      <c r="C31" s="88" t="s">
        <v>159</v>
      </c>
      <c r="D31" s="89" t="s">
        <v>37</v>
      </c>
      <c r="E31" s="92">
        <v>243.8</v>
      </c>
      <c r="F31" s="90">
        <v>113.89</v>
      </c>
      <c r="G31" s="91">
        <f t="shared" si="0"/>
        <v>27766.382</v>
      </c>
      <c r="H31" s="15"/>
      <c r="I31" s="15"/>
      <c r="J31" s="15"/>
    </row>
    <row r="32" spans="1:10" s="4" customFormat="1" ht="15">
      <c r="A32" s="123" t="s">
        <v>74</v>
      </c>
      <c r="B32" s="89" t="s">
        <v>194</v>
      </c>
      <c r="C32" s="88" t="s">
        <v>195</v>
      </c>
      <c r="D32" s="89" t="s">
        <v>49</v>
      </c>
      <c r="E32" s="92">
        <v>48.2</v>
      </c>
      <c r="F32" s="90">
        <v>909</v>
      </c>
      <c r="G32" s="91">
        <f t="shared" si="0"/>
        <v>43813.8</v>
      </c>
      <c r="H32" s="15"/>
      <c r="I32" s="15"/>
      <c r="J32" s="15"/>
    </row>
    <row r="33" spans="1:10" s="4" customFormat="1" ht="15">
      <c r="A33" s="123" t="s">
        <v>81</v>
      </c>
      <c r="B33" s="89" t="s">
        <v>96</v>
      </c>
      <c r="C33" s="88" t="s">
        <v>184</v>
      </c>
      <c r="D33" s="89" t="s">
        <v>49</v>
      </c>
      <c r="E33" s="92">
        <v>20</v>
      </c>
      <c r="F33" s="90">
        <v>65.87</v>
      </c>
      <c r="G33" s="91">
        <f t="shared" si="0"/>
        <v>1317.4</v>
      </c>
      <c r="H33" s="15"/>
      <c r="I33" s="15"/>
      <c r="J33" s="15"/>
    </row>
    <row r="34" spans="1:10" s="4" customFormat="1" ht="25.5">
      <c r="A34" s="123" t="s">
        <v>82</v>
      </c>
      <c r="B34" s="89" t="s">
        <v>51</v>
      </c>
      <c r="C34" s="88" t="s">
        <v>185</v>
      </c>
      <c r="D34" s="89" t="s">
        <v>44</v>
      </c>
      <c r="E34" s="92">
        <v>0.66</v>
      </c>
      <c r="F34" s="90">
        <v>61.08</v>
      </c>
      <c r="G34" s="91">
        <f t="shared" si="0"/>
        <v>40.3128</v>
      </c>
      <c r="H34" s="15"/>
      <c r="I34" s="15"/>
      <c r="J34" s="15"/>
    </row>
    <row r="35" spans="1:10" s="4" customFormat="1" ht="15">
      <c r="A35" s="123" t="s">
        <v>83</v>
      </c>
      <c r="B35" s="89" t="s">
        <v>90</v>
      </c>
      <c r="C35" s="88" t="s">
        <v>187</v>
      </c>
      <c r="D35" s="89" t="s">
        <v>44</v>
      </c>
      <c r="E35" s="92">
        <v>0.07</v>
      </c>
      <c r="F35" s="90">
        <v>193.79</v>
      </c>
      <c r="G35" s="91">
        <f t="shared" si="0"/>
        <v>13.5653</v>
      </c>
      <c r="H35" s="15"/>
      <c r="I35" s="15"/>
      <c r="J35" s="15"/>
    </row>
    <row r="36" spans="1:10" s="4" customFormat="1" ht="15">
      <c r="A36" s="123" t="s">
        <v>84</v>
      </c>
      <c r="B36" s="89" t="s">
        <v>186</v>
      </c>
      <c r="C36" s="88" t="s">
        <v>188</v>
      </c>
      <c r="D36" s="89" t="s">
        <v>44</v>
      </c>
      <c r="E36" s="92">
        <v>0.66</v>
      </c>
      <c r="F36" s="90">
        <v>499.19</v>
      </c>
      <c r="G36" s="91">
        <f t="shared" si="0"/>
        <v>329.4654</v>
      </c>
      <c r="H36" s="15"/>
      <c r="I36" s="15"/>
      <c r="J36" s="15"/>
    </row>
    <row r="37" spans="1:10" s="4" customFormat="1" ht="15">
      <c r="A37" s="123" t="s">
        <v>85</v>
      </c>
      <c r="B37" s="89" t="s">
        <v>99</v>
      </c>
      <c r="C37" s="88" t="s">
        <v>189</v>
      </c>
      <c r="D37" s="89" t="s">
        <v>93</v>
      </c>
      <c r="E37" s="92">
        <f>E36*90</f>
        <v>59.400000000000006</v>
      </c>
      <c r="F37" s="90">
        <v>11.19</v>
      </c>
      <c r="G37" s="91">
        <f t="shared" si="0"/>
        <v>664.686</v>
      </c>
      <c r="H37" s="15"/>
      <c r="I37" s="15"/>
      <c r="J37" s="15"/>
    </row>
    <row r="38" spans="1:10" s="4" customFormat="1" ht="15">
      <c r="A38" s="123" t="s">
        <v>86</v>
      </c>
      <c r="B38" s="89" t="s">
        <v>114</v>
      </c>
      <c r="C38" s="88" t="s">
        <v>180</v>
      </c>
      <c r="D38" s="89" t="s">
        <v>111</v>
      </c>
      <c r="E38" s="92">
        <v>51.7</v>
      </c>
      <c r="F38" s="90">
        <v>192.29</v>
      </c>
      <c r="G38" s="91">
        <f t="shared" si="0"/>
        <v>9941.393</v>
      </c>
      <c r="H38" s="15"/>
      <c r="I38" s="15"/>
      <c r="J38" s="15"/>
    </row>
    <row r="39" spans="1:10" s="4" customFormat="1" ht="15">
      <c r="A39" s="123" t="s">
        <v>87</v>
      </c>
      <c r="B39" s="89" t="s">
        <v>117</v>
      </c>
      <c r="C39" s="88" t="s">
        <v>181</v>
      </c>
      <c r="D39" s="89" t="s">
        <v>110</v>
      </c>
      <c r="E39" s="92">
        <v>3.65</v>
      </c>
      <c r="F39" s="90">
        <v>405.01</v>
      </c>
      <c r="G39" s="91">
        <f>E39*F39</f>
        <v>1478.2865</v>
      </c>
      <c r="H39" s="15"/>
      <c r="I39" s="15"/>
      <c r="J39" s="15"/>
    </row>
    <row r="40" spans="1:10" s="4" customFormat="1" ht="15">
      <c r="A40" s="123" t="s">
        <v>122</v>
      </c>
      <c r="B40" s="89" t="s">
        <v>99</v>
      </c>
      <c r="C40" s="88" t="s">
        <v>190</v>
      </c>
      <c r="D40" s="89" t="s">
        <v>93</v>
      </c>
      <c r="E40" s="92">
        <f>E39*90</f>
        <v>328.5</v>
      </c>
      <c r="F40" s="90">
        <v>11.19</v>
      </c>
      <c r="G40" s="91">
        <f>E40*F40</f>
        <v>3675.915</v>
      </c>
      <c r="H40" s="15"/>
      <c r="I40" s="15"/>
      <c r="J40" s="15"/>
    </row>
    <row r="41" spans="1:10" s="4" customFormat="1" ht="15">
      <c r="A41" s="123" t="s">
        <v>123</v>
      </c>
      <c r="B41" s="89" t="s">
        <v>118</v>
      </c>
      <c r="C41" s="88" t="s">
        <v>182</v>
      </c>
      <c r="D41" s="89" t="s">
        <v>111</v>
      </c>
      <c r="E41" s="92">
        <v>53.35</v>
      </c>
      <c r="F41" s="90">
        <v>34.61</v>
      </c>
      <c r="G41" s="91">
        <f>E41*F41</f>
        <v>1846.4435</v>
      </c>
      <c r="H41" s="15"/>
      <c r="I41" s="15"/>
      <c r="J41" s="15"/>
    </row>
    <row r="42" spans="1:10" s="4" customFormat="1" ht="15">
      <c r="A42" s="123" t="s">
        <v>124</v>
      </c>
      <c r="B42" s="89" t="s">
        <v>183</v>
      </c>
      <c r="C42" s="88" t="s">
        <v>191</v>
      </c>
      <c r="D42" s="89" t="s">
        <v>113</v>
      </c>
      <c r="E42" s="92">
        <v>65</v>
      </c>
      <c r="F42" s="90">
        <v>21.88</v>
      </c>
      <c r="G42" s="91">
        <f>E42*F42</f>
        <v>1422.2</v>
      </c>
      <c r="H42" s="15"/>
      <c r="I42" s="15"/>
      <c r="J42" s="15"/>
    </row>
    <row r="43" spans="1:10" s="159" customFormat="1" ht="15">
      <c r="A43" s="160"/>
      <c r="B43" s="152"/>
      <c r="C43" s="153" t="s">
        <v>382</v>
      </c>
      <c r="D43" s="154"/>
      <c r="E43" s="155"/>
      <c r="F43" s="156"/>
      <c r="G43" s="157">
        <f>SUM(G27:G42)</f>
        <v>105976.33349999998</v>
      </c>
      <c r="H43" s="158"/>
      <c r="I43" s="158"/>
      <c r="J43" s="158"/>
    </row>
    <row r="44" spans="1:10" s="125" customFormat="1" ht="15.75" customHeight="1">
      <c r="A44" s="118" t="s">
        <v>108</v>
      </c>
      <c r="B44" s="119"/>
      <c r="C44" s="120" t="s">
        <v>197</v>
      </c>
      <c r="D44" s="121"/>
      <c r="E44" s="122"/>
      <c r="F44" s="122"/>
      <c r="G44" s="126"/>
      <c r="H44" s="124"/>
      <c r="I44" s="124"/>
      <c r="J44" s="124"/>
    </row>
    <row r="45" spans="1:10" s="4" customFormat="1" ht="15">
      <c r="A45" s="123" t="s">
        <v>125</v>
      </c>
      <c r="B45" s="89" t="s">
        <v>45</v>
      </c>
      <c r="C45" s="88" t="s">
        <v>46</v>
      </c>
      <c r="D45" s="89" t="s">
        <v>37</v>
      </c>
      <c r="E45" s="92">
        <v>883.95</v>
      </c>
      <c r="F45" s="90">
        <v>1.69</v>
      </c>
      <c r="G45" s="91">
        <f aca="true" t="shared" si="1" ref="G45:G51">E45*F45</f>
        <v>1493.8755</v>
      </c>
      <c r="H45" s="15"/>
      <c r="I45" s="15"/>
      <c r="J45" s="15"/>
    </row>
    <row r="46" spans="1:10" s="4" customFormat="1" ht="25.5">
      <c r="A46" s="123" t="s">
        <v>126</v>
      </c>
      <c r="B46" s="89" t="s">
        <v>94</v>
      </c>
      <c r="C46" s="88" t="s">
        <v>95</v>
      </c>
      <c r="D46" s="89" t="s">
        <v>44</v>
      </c>
      <c r="E46" s="92">
        <f>E45</f>
        <v>883.95</v>
      </c>
      <c r="F46" s="90">
        <v>20.61</v>
      </c>
      <c r="G46" s="91">
        <f t="shared" si="1"/>
        <v>18218.2095</v>
      </c>
      <c r="H46" s="15"/>
      <c r="I46" s="15"/>
      <c r="J46" s="15"/>
    </row>
    <row r="47" spans="1:10" s="4" customFormat="1" ht="25.5">
      <c r="A47" s="123" t="s">
        <v>127</v>
      </c>
      <c r="B47" s="89" t="s">
        <v>153</v>
      </c>
      <c r="C47" s="88" t="s">
        <v>154</v>
      </c>
      <c r="D47" s="89" t="s">
        <v>44</v>
      </c>
      <c r="E47" s="92">
        <f>E46</f>
        <v>883.95</v>
      </c>
      <c r="F47" s="90">
        <v>12.54</v>
      </c>
      <c r="G47" s="91">
        <f t="shared" si="1"/>
        <v>11084.733</v>
      </c>
      <c r="H47" s="15"/>
      <c r="I47" s="15"/>
      <c r="J47" s="15"/>
    </row>
    <row r="48" spans="1:10" s="4" customFormat="1" ht="38.25">
      <c r="A48" s="123" t="s">
        <v>128</v>
      </c>
      <c r="B48" s="161">
        <v>92744</v>
      </c>
      <c r="C48" s="88" t="s">
        <v>171</v>
      </c>
      <c r="D48" s="89" t="s">
        <v>44</v>
      </c>
      <c r="E48" s="92">
        <f>92*3</f>
        <v>276</v>
      </c>
      <c r="F48" s="90">
        <v>450.53</v>
      </c>
      <c r="G48" s="91">
        <f t="shared" si="1"/>
        <v>124346.28</v>
      </c>
      <c r="H48" s="15"/>
      <c r="I48" s="15"/>
      <c r="J48" s="15"/>
    </row>
    <row r="49" spans="1:10" s="4" customFormat="1" ht="25.5">
      <c r="A49" s="123" t="s">
        <v>129</v>
      </c>
      <c r="B49" s="89">
        <v>94279</v>
      </c>
      <c r="C49" s="88" t="s">
        <v>53</v>
      </c>
      <c r="D49" s="89" t="s">
        <v>49</v>
      </c>
      <c r="E49" s="92">
        <v>179.7</v>
      </c>
      <c r="F49" s="90">
        <v>49.98</v>
      </c>
      <c r="G49" s="91">
        <f t="shared" si="1"/>
        <v>8981.405999999999</v>
      </c>
      <c r="H49" s="15"/>
      <c r="I49" s="15"/>
      <c r="J49" s="15"/>
    </row>
    <row r="50" spans="1:10" s="4" customFormat="1" ht="25.5">
      <c r="A50" s="123" t="s">
        <v>130</v>
      </c>
      <c r="B50" s="89">
        <v>94280</v>
      </c>
      <c r="C50" s="88" t="s">
        <v>80</v>
      </c>
      <c r="D50" s="89" t="s">
        <v>49</v>
      </c>
      <c r="E50" s="92">
        <v>8.9</v>
      </c>
      <c r="F50" s="90">
        <v>55.38</v>
      </c>
      <c r="G50" s="91">
        <f t="shared" si="1"/>
        <v>492.88200000000006</v>
      </c>
      <c r="H50" s="15"/>
      <c r="I50" s="15"/>
      <c r="J50" s="15"/>
    </row>
    <row r="51" spans="1:10" s="4" customFormat="1" ht="25.5">
      <c r="A51" s="123" t="s">
        <v>131</v>
      </c>
      <c r="B51" s="89">
        <v>92398</v>
      </c>
      <c r="C51" s="88" t="s">
        <v>54</v>
      </c>
      <c r="D51" s="89" t="s">
        <v>37</v>
      </c>
      <c r="E51" s="92">
        <v>796.5</v>
      </c>
      <c r="F51" s="90">
        <v>105.42</v>
      </c>
      <c r="G51" s="91">
        <f t="shared" si="1"/>
        <v>83967.03</v>
      </c>
      <c r="H51" s="15"/>
      <c r="I51" s="15"/>
      <c r="J51" s="15"/>
    </row>
    <row r="52" spans="1:10" s="159" customFormat="1" ht="15">
      <c r="A52" s="160"/>
      <c r="B52" s="152"/>
      <c r="C52" s="153" t="s">
        <v>383</v>
      </c>
      <c r="D52" s="154"/>
      <c r="E52" s="155"/>
      <c r="F52" s="156"/>
      <c r="G52" s="157">
        <f>SUM(G45:G51)</f>
        <v>248584.416</v>
      </c>
      <c r="H52" s="158"/>
      <c r="I52" s="158"/>
      <c r="J52" s="158"/>
    </row>
    <row r="53" spans="1:10" s="125" customFormat="1" ht="15.75" customHeight="1">
      <c r="A53" s="118" t="s">
        <v>109</v>
      </c>
      <c r="B53" s="119"/>
      <c r="C53" s="120" t="s">
        <v>160</v>
      </c>
      <c r="D53" s="121"/>
      <c r="E53" s="122"/>
      <c r="F53" s="122"/>
      <c r="G53" s="126"/>
      <c r="H53" s="124"/>
      <c r="I53" s="124"/>
      <c r="J53" s="124"/>
    </row>
    <row r="54" spans="1:10" s="4" customFormat="1" ht="15">
      <c r="A54" s="123" t="s">
        <v>134</v>
      </c>
      <c r="B54" s="133" t="s">
        <v>161</v>
      </c>
      <c r="C54" s="88" t="s">
        <v>162</v>
      </c>
      <c r="D54" s="89" t="s">
        <v>49</v>
      </c>
      <c r="E54" s="92">
        <v>39.1</v>
      </c>
      <c r="F54" s="90">
        <v>8.14</v>
      </c>
      <c r="G54" s="91">
        <f>E54*F54</f>
        <v>318.27400000000006</v>
      </c>
      <c r="H54" s="15"/>
      <c r="I54" s="15"/>
      <c r="J54" s="15"/>
    </row>
    <row r="55" spans="1:10" s="4" customFormat="1" ht="25.5">
      <c r="A55" s="123" t="s">
        <v>135</v>
      </c>
      <c r="B55" s="133" t="s">
        <v>168</v>
      </c>
      <c r="C55" s="88" t="s">
        <v>169</v>
      </c>
      <c r="D55" s="89" t="s">
        <v>49</v>
      </c>
      <c r="E55" s="92">
        <f>E54*2</f>
        <v>78.2</v>
      </c>
      <c r="F55" s="90">
        <v>5.57</v>
      </c>
      <c r="G55" s="91">
        <f aca="true" t="shared" si="2" ref="G55:G62">E55*F55</f>
        <v>435.574</v>
      </c>
      <c r="H55" s="15"/>
      <c r="I55" s="15"/>
      <c r="J55" s="15"/>
    </row>
    <row r="56" spans="1:10" s="4" customFormat="1" ht="25.5">
      <c r="A56" s="123" t="s">
        <v>136</v>
      </c>
      <c r="B56" s="133" t="s">
        <v>163</v>
      </c>
      <c r="C56" s="88" t="s">
        <v>170</v>
      </c>
      <c r="D56" s="89" t="s">
        <v>44</v>
      </c>
      <c r="E56" s="92">
        <v>6.84</v>
      </c>
      <c r="F56" s="90">
        <v>223.96</v>
      </c>
      <c r="G56" s="91">
        <f t="shared" si="2"/>
        <v>1531.8864</v>
      </c>
      <c r="H56" s="15"/>
      <c r="I56" s="15"/>
      <c r="J56" s="15"/>
    </row>
    <row r="57" spans="1:10" s="4" customFormat="1" ht="25.5">
      <c r="A57" s="123" t="s">
        <v>137</v>
      </c>
      <c r="B57" s="133" t="s">
        <v>164</v>
      </c>
      <c r="C57" s="88" t="s">
        <v>165</v>
      </c>
      <c r="D57" s="89" t="s">
        <v>44</v>
      </c>
      <c r="E57" s="92">
        <v>10.75</v>
      </c>
      <c r="F57" s="90">
        <v>105.96</v>
      </c>
      <c r="G57" s="91">
        <f t="shared" si="2"/>
        <v>1139.07</v>
      </c>
      <c r="H57" s="15"/>
      <c r="I57" s="15"/>
      <c r="J57" s="15"/>
    </row>
    <row r="58" spans="1:10" s="4" customFormat="1" ht="15">
      <c r="A58" s="123" t="s">
        <v>201</v>
      </c>
      <c r="B58" s="133" t="s">
        <v>90</v>
      </c>
      <c r="C58" s="88" t="s">
        <v>166</v>
      </c>
      <c r="D58" s="89" t="s">
        <v>44</v>
      </c>
      <c r="E58" s="92">
        <v>2.93</v>
      </c>
      <c r="F58" s="90">
        <v>193.79</v>
      </c>
      <c r="G58" s="91">
        <f t="shared" si="2"/>
        <v>567.8047</v>
      </c>
      <c r="H58" s="138"/>
      <c r="I58" s="15"/>
      <c r="J58" s="15"/>
    </row>
    <row r="59" spans="1:10" s="4" customFormat="1" ht="15">
      <c r="A59" s="123" t="s">
        <v>202</v>
      </c>
      <c r="B59" s="133" t="s">
        <v>92</v>
      </c>
      <c r="C59" s="88" t="s">
        <v>179</v>
      </c>
      <c r="D59" s="89" t="s">
        <v>93</v>
      </c>
      <c r="E59" s="92">
        <v>212.98</v>
      </c>
      <c r="F59" s="90">
        <v>11.52</v>
      </c>
      <c r="G59" s="91">
        <f t="shared" si="2"/>
        <v>2453.5296</v>
      </c>
      <c r="H59" s="15"/>
      <c r="I59" s="15"/>
      <c r="J59" s="15"/>
    </row>
    <row r="60" spans="1:10" s="4" customFormat="1" ht="25.5">
      <c r="A60" s="123" t="s">
        <v>203</v>
      </c>
      <c r="B60" s="133" t="s">
        <v>91</v>
      </c>
      <c r="C60" s="88" t="s">
        <v>198</v>
      </c>
      <c r="D60" s="89" t="s">
        <v>44</v>
      </c>
      <c r="E60" s="92">
        <v>6.84</v>
      </c>
      <c r="F60" s="90">
        <v>940.75</v>
      </c>
      <c r="G60" s="91">
        <f t="shared" si="2"/>
        <v>6434.73</v>
      </c>
      <c r="H60" s="15"/>
      <c r="I60" s="15"/>
      <c r="J60" s="15"/>
    </row>
    <row r="61" spans="1:10" s="4" customFormat="1" ht="25.5">
      <c r="A61" s="123" t="s">
        <v>204</v>
      </c>
      <c r="B61" s="133" t="s">
        <v>43</v>
      </c>
      <c r="C61" s="88" t="s">
        <v>199</v>
      </c>
      <c r="D61" s="89" t="s">
        <v>37</v>
      </c>
      <c r="E61" s="92">
        <v>926.9</v>
      </c>
      <c r="F61" s="90">
        <v>3.46</v>
      </c>
      <c r="G61" s="91">
        <f t="shared" si="2"/>
        <v>3207.074</v>
      </c>
      <c r="H61" s="131"/>
      <c r="I61" s="15"/>
      <c r="J61" s="15"/>
    </row>
    <row r="62" spans="1:10" s="4" customFormat="1" ht="15">
      <c r="A62" s="123" t="s">
        <v>205</v>
      </c>
      <c r="B62" s="133" t="s">
        <v>90</v>
      </c>
      <c r="C62" s="88" t="s">
        <v>200</v>
      </c>
      <c r="D62" s="89" t="s">
        <v>44</v>
      </c>
      <c r="E62" s="92">
        <f>E61*0.1</f>
        <v>92.69</v>
      </c>
      <c r="F62" s="90">
        <v>193.79</v>
      </c>
      <c r="G62" s="91">
        <f t="shared" si="2"/>
        <v>17962.395099999998</v>
      </c>
      <c r="H62" s="131"/>
      <c r="I62" s="15"/>
      <c r="J62" s="15"/>
    </row>
    <row r="63" spans="1:10" s="159" customFormat="1" ht="15">
      <c r="A63" s="160"/>
      <c r="B63" s="152"/>
      <c r="C63" s="153" t="s">
        <v>384</v>
      </c>
      <c r="D63" s="154"/>
      <c r="E63" s="155"/>
      <c r="F63" s="156"/>
      <c r="G63" s="157">
        <f>SUM(G54:G62)</f>
        <v>34050.337799999994</v>
      </c>
      <c r="H63" s="158"/>
      <c r="I63" s="158"/>
      <c r="J63" s="158"/>
    </row>
    <row r="64" spans="1:10" s="125" customFormat="1" ht="15.75" customHeight="1">
      <c r="A64" s="118" t="s">
        <v>119</v>
      </c>
      <c r="B64" s="119"/>
      <c r="C64" s="120" t="s">
        <v>47</v>
      </c>
      <c r="D64" s="121"/>
      <c r="E64" s="122"/>
      <c r="F64" s="122"/>
      <c r="G64" s="126"/>
      <c r="H64" s="124"/>
      <c r="I64" s="124"/>
      <c r="J64" s="124"/>
    </row>
    <row r="65" spans="1:10" s="4" customFormat="1" ht="15">
      <c r="A65" s="123" t="s">
        <v>121</v>
      </c>
      <c r="B65" s="133" t="s">
        <v>172</v>
      </c>
      <c r="C65" s="88" t="s">
        <v>173</v>
      </c>
      <c r="D65" s="89" t="s">
        <v>49</v>
      </c>
      <c r="E65" s="92">
        <v>153</v>
      </c>
      <c r="F65" s="90">
        <v>84.28</v>
      </c>
      <c r="G65" s="91">
        <f>E65*F65</f>
        <v>12894.84</v>
      </c>
      <c r="H65" s="15"/>
      <c r="I65" s="15"/>
      <c r="J65" s="15"/>
    </row>
    <row r="66" spans="1:10" s="4" customFormat="1" ht="15">
      <c r="A66" s="123" t="s">
        <v>138</v>
      </c>
      <c r="B66" s="133" t="s">
        <v>51</v>
      </c>
      <c r="C66" s="88" t="s">
        <v>56</v>
      </c>
      <c r="D66" s="89" t="s">
        <v>77</v>
      </c>
      <c r="E66" s="92">
        <v>55.8</v>
      </c>
      <c r="F66" s="90">
        <v>61.08</v>
      </c>
      <c r="G66" s="91">
        <f>E66*F66</f>
        <v>3408.2639999999997</v>
      </c>
      <c r="H66" s="15"/>
      <c r="I66" s="15"/>
      <c r="J66" s="15"/>
    </row>
    <row r="67" spans="1:10" s="4" customFormat="1" ht="15">
      <c r="A67" s="123" t="s">
        <v>139</v>
      </c>
      <c r="B67" s="133" t="s">
        <v>90</v>
      </c>
      <c r="C67" s="88" t="s">
        <v>174</v>
      </c>
      <c r="D67" s="89" t="s">
        <v>44</v>
      </c>
      <c r="E67" s="92">
        <v>1.12</v>
      </c>
      <c r="F67" s="137">
        <v>193.79</v>
      </c>
      <c r="G67" s="91">
        <f aca="true" t="shared" si="3" ref="G67:G76">E67*F67</f>
        <v>217.0448</v>
      </c>
      <c r="H67" s="15"/>
      <c r="I67" s="15"/>
      <c r="J67" s="15"/>
    </row>
    <row r="68" spans="1:10" s="4" customFormat="1" ht="15">
      <c r="A68" s="123" t="s">
        <v>140</v>
      </c>
      <c r="B68" s="133" t="s">
        <v>175</v>
      </c>
      <c r="C68" s="88" t="s">
        <v>176</v>
      </c>
      <c r="D68" s="89" t="s">
        <v>49</v>
      </c>
      <c r="E68" s="92">
        <v>62</v>
      </c>
      <c r="F68" s="90">
        <v>157.06</v>
      </c>
      <c r="G68" s="91">
        <f t="shared" si="3"/>
        <v>9737.72</v>
      </c>
      <c r="H68" s="15"/>
      <c r="I68" s="15"/>
      <c r="J68" s="15"/>
    </row>
    <row r="69" spans="1:10" s="4" customFormat="1" ht="15">
      <c r="A69" s="123" t="s">
        <v>120</v>
      </c>
      <c r="B69" s="133" t="s">
        <v>177</v>
      </c>
      <c r="C69" s="88" t="s">
        <v>178</v>
      </c>
      <c r="D69" s="89" t="s">
        <v>44</v>
      </c>
      <c r="E69" s="92">
        <f>E66</f>
        <v>55.8</v>
      </c>
      <c r="F69" s="90">
        <v>8.75</v>
      </c>
      <c r="G69" s="91">
        <f t="shared" si="3"/>
        <v>488.25</v>
      </c>
      <c r="H69" s="15"/>
      <c r="I69" s="15"/>
      <c r="J69" s="15"/>
    </row>
    <row r="70" spans="1:10" s="4" customFormat="1" ht="38.25">
      <c r="A70" s="123" t="s">
        <v>141</v>
      </c>
      <c r="B70" s="133">
        <v>97978</v>
      </c>
      <c r="C70" s="88" t="s">
        <v>351</v>
      </c>
      <c r="D70" s="89" t="s">
        <v>55</v>
      </c>
      <c r="E70" s="92">
        <v>5</v>
      </c>
      <c r="F70" s="90">
        <v>981.07</v>
      </c>
      <c r="G70" s="91">
        <f t="shared" si="3"/>
        <v>4905.35</v>
      </c>
      <c r="H70" s="15"/>
      <c r="I70" s="15"/>
      <c r="J70" s="15"/>
    </row>
    <row r="71" spans="1:10" s="4" customFormat="1" ht="25.5">
      <c r="A71" s="123" t="s">
        <v>142</v>
      </c>
      <c r="B71" s="133">
        <v>98050</v>
      </c>
      <c r="C71" s="88" t="s">
        <v>352</v>
      </c>
      <c r="D71" s="89" t="s">
        <v>49</v>
      </c>
      <c r="E71" s="92">
        <f>E70*2</f>
        <v>10</v>
      </c>
      <c r="F71" s="90">
        <v>287.34</v>
      </c>
      <c r="G71" s="91">
        <f t="shared" si="3"/>
        <v>2873.3999999999996</v>
      </c>
      <c r="H71" s="15"/>
      <c r="I71" s="15"/>
      <c r="J71" s="15"/>
    </row>
    <row r="72" spans="1:10" s="4" customFormat="1" ht="25.5">
      <c r="A72" s="123" t="s">
        <v>143</v>
      </c>
      <c r="B72" s="133">
        <v>98115</v>
      </c>
      <c r="C72" s="88" t="s">
        <v>353</v>
      </c>
      <c r="D72" s="89" t="s">
        <v>55</v>
      </c>
      <c r="E72" s="92">
        <v>5</v>
      </c>
      <c r="F72" s="90">
        <v>106.06</v>
      </c>
      <c r="G72" s="91">
        <f t="shared" si="3"/>
        <v>530.3</v>
      </c>
      <c r="H72" s="15"/>
      <c r="I72" s="15"/>
      <c r="J72" s="15"/>
    </row>
    <row r="73" spans="1:10" s="4" customFormat="1" ht="25.5">
      <c r="A73" s="123" t="s">
        <v>144</v>
      </c>
      <c r="B73" s="133" t="s">
        <v>168</v>
      </c>
      <c r="C73" s="88" t="s">
        <v>169</v>
      </c>
      <c r="D73" s="89" t="s">
        <v>49</v>
      </c>
      <c r="E73" s="92">
        <v>5</v>
      </c>
      <c r="F73" s="90">
        <v>5.57</v>
      </c>
      <c r="G73" s="91">
        <f t="shared" si="3"/>
        <v>27.85</v>
      </c>
      <c r="H73" s="15"/>
      <c r="I73" s="15"/>
      <c r="J73" s="15"/>
    </row>
    <row r="74" spans="1:10" s="4" customFormat="1" ht="15">
      <c r="A74" s="123" t="s">
        <v>145</v>
      </c>
      <c r="B74" s="133" t="s">
        <v>163</v>
      </c>
      <c r="C74" s="88" t="s">
        <v>354</v>
      </c>
      <c r="D74" s="89" t="s">
        <v>44</v>
      </c>
      <c r="E74" s="92">
        <v>0.35</v>
      </c>
      <c r="F74" s="90">
        <v>223.96</v>
      </c>
      <c r="G74" s="91">
        <f t="shared" si="3"/>
        <v>78.386</v>
      </c>
      <c r="H74" s="15"/>
      <c r="I74" s="15"/>
      <c r="J74" s="15"/>
    </row>
    <row r="75" spans="1:10" s="4" customFormat="1" ht="25.5">
      <c r="A75" s="123" t="s">
        <v>146</v>
      </c>
      <c r="B75" s="133" t="s">
        <v>164</v>
      </c>
      <c r="C75" s="88" t="s">
        <v>165</v>
      </c>
      <c r="D75" s="89" t="s">
        <v>44</v>
      </c>
      <c r="E75" s="92">
        <f>E74</f>
        <v>0.35</v>
      </c>
      <c r="F75" s="90">
        <v>105.96</v>
      </c>
      <c r="G75" s="91">
        <f t="shared" si="3"/>
        <v>37.086</v>
      </c>
      <c r="H75" s="15"/>
      <c r="I75" s="15"/>
      <c r="J75" s="15"/>
    </row>
    <row r="76" spans="1:10" s="4" customFormat="1" ht="25.5">
      <c r="A76" s="123" t="s">
        <v>147</v>
      </c>
      <c r="B76" s="133" t="s">
        <v>91</v>
      </c>
      <c r="C76" s="88" t="s">
        <v>167</v>
      </c>
      <c r="D76" s="89" t="s">
        <v>44</v>
      </c>
      <c r="E76" s="92">
        <v>0.35</v>
      </c>
      <c r="F76" s="90">
        <v>940.75</v>
      </c>
      <c r="G76" s="91">
        <f t="shared" si="3"/>
        <v>329.2625</v>
      </c>
      <c r="H76" s="15"/>
      <c r="I76" s="15"/>
      <c r="J76" s="15"/>
    </row>
    <row r="77" spans="1:10" s="159" customFormat="1" ht="15">
      <c r="A77" s="160"/>
      <c r="B77" s="152"/>
      <c r="C77" s="153" t="s">
        <v>385</v>
      </c>
      <c r="D77" s="154"/>
      <c r="E77" s="155"/>
      <c r="F77" s="156"/>
      <c r="G77" s="157">
        <f>SUM(G65:G76)</f>
        <v>35527.7533</v>
      </c>
      <c r="H77" s="158"/>
      <c r="I77" s="158"/>
      <c r="J77" s="158"/>
    </row>
    <row r="78" spans="1:10" s="4" customFormat="1" ht="15">
      <c r="A78" s="118" t="s">
        <v>206</v>
      </c>
      <c r="B78" s="119"/>
      <c r="C78" s="120" t="s">
        <v>374</v>
      </c>
      <c r="D78" s="121"/>
      <c r="E78" s="122"/>
      <c r="F78" s="122"/>
      <c r="G78" s="126"/>
      <c r="H78" s="15"/>
      <c r="I78" s="15"/>
      <c r="J78" s="15"/>
    </row>
    <row r="79" spans="1:10" s="4" customFormat="1" ht="25.5">
      <c r="A79" s="123" t="s">
        <v>207</v>
      </c>
      <c r="B79" s="133" t="s">
        <v>43</v>
      </c>
      <c r="C79" s="88" t="s">
        <v>199</v>
      </c>
      <c r="D79" s="89" t="s">
        <v>37</v>
      </c>
      <c r="E79" s="92">
        <v>589.35</v>
      </c>
      <c r="F79" s="90">
        <v>3.46</v>
      </c>
      <c r="G79" s="91">
        <f>E79*F79</f>
        <v>2039.151</v>
      </c>
      <c r="H79" s="15"/>
      <c r="I79" s="15"/>
      <c r="J79" s="15"/>
    </row>
    <row r="80" spans="1:10" s="4" customFormat="1" ht="15">
      <c r="A80" s="123" t="s">
        <v>292</v>
      </c>
      <c r="B80" s="133" t="s">
        <v>90</v>
      </c>
      <c r="C80" s="88" t="s">
        <v>166</v>
      </c>
      <c r="D80" s="89" t="s">
        <v>44</v>
      </c>
      <c r="E80" s="92">
        <f>E79*0.03</f>
        <v>17.6805</v>
      </c>
      <c r="F80" s="90">
        <v>193.79</v>
      </c>
      <c r="G80" s="91">
        <f>E80*F80</f>
        <v>3426.3040949999995</v>
      </c>
      <c r="H80" s="15"/>
      <c r="I80" s="15"/>
      <c r="J80" s="15"/>
    </row>
    <row r="81" spans="1:10" s="4" customFormat="1" ht="15">
      <c r="A81" s="123" t="s">
        <v>295</v>
      </c>
      <c r="B81" s="133" t="s">
        <v>92</v>
      </c>
      <c r="C81" s="88" t="s">
        <v>179</v>
      </c>
      <c r="D81" s="89" t="s">
        <v>93</v>
      </c>
      <c r="E81" s="92">
        <f>E79*2.18</f>
        <v>1284.7830000000001</v>
      </c>
      <c r="F81" s="90">
        <v>11.52</v>
      </c>
      <c r="G81" s="91">
        <f>E81*F81</f>
        <v>14800.70016</v>
      </c>
      <c r="H81" s="15"/>
      <c r="I81" s="15"/>
      <c r="J81" s="15"/>
    </row>
    <row r="82" spans="1:10" s="4" customFormat="1" ht="25.5">
      <c r="A82" s="123" t="s">
        <v>298</v>
      </c>
      <c r="B82" s="133" t="s">
        <v>91</v>
      </c>
      <c r="C82" s="88" t="s">
        <v>198</v>
      </c>
      <c r="D82" s="89" t="s">
        <v>44</v>
      </c>
      <c r="E82" s="92">
        <f>E79*0.07</f>
        <v>41.25450000000001</v>
      </c>
      <c r="F82" s="90">
        <v>940.75</v>
      </c>
      <c r="G82" s="91">
        <f>E82*F82</f>
        <v>38810.170875</v>
      </c>
      <c r="H82" s="15"/>
      <c r="I82" s="15"/>
      <c r="J82" s="15"/>
    </row>
    <row r="83" spans="1:10" s="159" customFormat="1" ht="15">
      <c r="A83" s="160"/>
      <c r="B83" s="152"/>
      <c r="C83" s="153" t="s">
        <v>386</v>
      </c>
      <c r="D83" s="154"/>
      <c r="E83" s="155"/>
      <c r="F83" s="156"/>
      <c r="G83" s="157">
        <f>SUM(G79:G82)</f>
        <v>59076.32613</v>
      </c>
      <c r="H83" s="158"/>
      <c r="I83" s="158"/>
      <c r="J83" s="158"/>
    </row>
    <row r="84" spans="1:10" s="4" customFormat="1" ht="15">
      <c r="A84" s="118" t="s">
        <v>328</v>
      </c>
      <c r="B84" s="119"/>
      <c r="C84" s="120" t="s">
        <v>333</v>
      </c>
      <c r="D84" s="121"/>
      <c r="E84" s="122"/>
      <c r="F84" s="122"/>
      <c r="G84" s="126"/>
      <c r="H84" s="15"/>
      <c r="I84" s="15"/>
      <c r="J84" s="15"/>
    </row>
    <row r="85" spans="1:10" s="4" customFormat="1" ht="15">
      <c r="A85" s="123" t="s">
        <v>330</v>
      </c>
      <c r="B85" s="89" t="s">
        <v>45</v>
      </c>
      <c r="C85" s="88" t="s">
        <v>46</v>
      </c>
      <c r="D85" s="89" t="s">
        <v>37</v>
      </c>
      <c r="E85" s="92">
        <v>739.3</v>
      </c>
      <c r="F85" s="90">
        <v>1.69</v>
      </c>
      <c r="G85" s="91">
        <f aca="true" t="shared" si="4" ref="G85:G91">E85*F85</f>
        <v>1249.417</v>
      </c>
      <c r="H85" s="15"/>
      <c r="I85" s="15"/>
      <c r="J85" s="15"/>
    </row>
    <row r="86" spans="1:10" s="4" customFormat="1" ht="25.5">
      <c r="A86" s="123" t="s">
        <v>331</v>
      </c>
      <c r="B86" s="89" t="s">
        <v>94</v>
      </c>
      <c r="C86" s="88" t="s">
        <v>95</v>
      </c>
      <c r="D86" s="89" t="s">
        <v>44</v>
      </c>
      <c r="E86" s="92">
        <f>E90*0.5</f>
        <v>369.65</v>
      </c>
      <c r="F86" s="90">
        <v>20.61</v>
      </c>
      <c r="G86" s="91">
        <f t="shared" si="4"/>
        <v>7618.486499999999</v>
      </c>
      <c r="H86" s="15"/>
      <c r="I86" s="15"/>
      <c r="J86" s="15"/>
    </row>
    <row r="87" spans="1:10" s="4" customFormat="1" ht="25.5">
      <c r="A87" s="123" t="s">
        <v>334</v>
      </c>
      <c r="B87" s="89" t="s">
        <v>153</v>
      </c>
      <c r="C87" s="88" t="s">
        <v>154</v>
      </c>
      <c r="D87" s="89" t="s">
        <v>44</v>
      </c>
      <c r="E87" s="92">
        <f>E86</f>
        <v>369.65</v>
      </c>
      <c r="F87" s="90">
        <v>12.54</v>
      </c>
      <c r="G87" s="91">
        <f t="shared" si="4"/>
        <v>4635.410999999999</v>
      </c>
      <c r="H87" s="15"/>
      <c r="I87" s="15"/>
      <c r="J87" s="15"/>
    </row>
    <row r="88" spans="1:10" s="4" customFormat="1" ht="25.5">
      <c r="A88" s="123" t="s">
        <v>335</v>
      </c>
      <c r="B88" s="89">
        <v>94279</v>
      </c>
      <c r="C88" s="88" t="s">
        <v>53</v>
      </c>
      <c r="D88" s="89" t="s">
        <v>49</v>
      </c>
      <c r="E88" s="92">
        <v>154.5</v>
      </c>
      <c r="F88" s="90">
        <v>49.98</v>
      </c>
      <c r="G88" s="91">
        <f t="shared" si="4"/>
        <v>7721.91</v>
      </c>
      <c r="H88" s="15"/>
      <c r="I88" s="15"/>
      <c r="J88" s="15"/>
    </row>
    <row r="89" spans="1:10" s="4" customFormat="1" ht="25.5">
      <c r="A89" s="123" t="s">
        <v>336</v>
      </c>
      <c r="B89" s="89">
        <v>94280</v>
      </c>
      <c r="C89" s="88" t="s">
        <v>80</v>
      </c>
      <c r="D89" s="89" t="s">
        <v>49</v>
      </c>
      <c r="E89" s="92">
        <v>17</v>
      </c>
      <c r="F89" s="90">
        <v>55.38</v>
      </c>
      <c r="G89" s="91">
        <f t="shared" si="4"/>
        <v>941.46</v>
      </c>
      <c r="H89" s="15"/>
      <c r="I89" s="15"/>
      <c r="J89" s="15"/>
    </row>
    <row r="90" spans="1:10" s="4" customFormat="1" ht="25.5">
      <c r="A90" s="123" t="s">
        <v>337</v>
      </c>
      <c r="B90" s="89">
        <v>92398</v>
      </c>
      <c r="C90" s="88" t="s">
        <v>54</v>
      </c>
      <c r="D90" s="89" t="s">
        <v>37</v>
      </c>
      <c r="E90" s="92">
        <v>739.3</v>
      </c>
      <c r="F90" s="90">
        <v>105.42</v>
      </c>
      <c r="G90" s="91">
        <f t="shared" si="4"/>
        <v>77937.006</v>
      </c>
      <c r="H90" s="15"/>
      <c r="I90" s="15"/>
      <c r="J90" s="15"/>
    </row>
    <row r="91" spans="1:10" s="4" customFormat="1" ht="15">
      <c r="A91" s="123" t="s">
        <v>338</v>
      </c>
      <c r="B91" s="89" t="s">
        <v>194</v>
      </c>
      <c r="C91" s="88" t="s">
        <v>195</v>
      </c>
      <c r="D91" s="89" t="s">
        <v>49</v>
      </c>
      <c r="E91" s="92">
        <v>54.2</v>
      </c>
      <c r="F91" s="90">
        <v>909</v>
      </c>
      <c r="G91" s="91">
        <f t="shared" si="4"/>
        <v>49267.8</v>
      </c>
      <c r="H91" s="15"/>
      <c r="I91" s="15"/>
      <c r="J91" s="15"/>
    </row>
    <row r="92" spans="1:10" s="159" customFormat="1" ht="15">
      <c r="A92" s="160"/>
      <c r="B92" s="152"/>
      <c r="C92" s="153" t="s">
        <v>394</v>
      </c>
      <c r="D92" s="154"/>
      <c r="E92" s="155"/>
      <c r="F92" s="156"/>
      <c r="G92" s="157">
        <f>SUM(G85:G91)</f>
        <v>149371.4905</v>
      </c>
      <c r="H92" s="158"/>
      <c r="I92" s="158"/>
      <c r="J92" s="158"/>
    </row>
    <row r="93" spans="1:10" s="4" customFormat="1" ht="15">
      <c r="A93" s="118" t="s">
        <v>387</v>
      </c>
      <c r="B93" s="119"/>
      <c r="C93" s="120" t="s">
        <v>332</v>
      </c>
      <c r="D93" s="121"/>
      <c r="E93" s="122"/>
      <c r="F93" s="122"/>
      <c r="G93" s="126"/>
      <c r="H93" s="15"/>
      <c r="I93" s="15"/>
      <c r="J93" s="15"/>
    </row>
    <row r="94" spans="1:10" s="142" customFormat="1" ht="12.75">
      <c r="A94" s="143" t="s">
        <v>388</v>
      </c>
      <c r="B94" s="144"/>
      <c r="C94" s="145" t="s">
        <v>208</v>
      </c>
      <c r="D94" s="146"/>
      <c r="E94" s="147"/>
      <c r="F94" s="147"/>
      <c r="G94" s="148">
        <f>SUM(G95:G97)</f>
        <v>2687.1355</v>
      </c>
      <c r="H94" s="141"/>
      <c r="I94" s="141"/>
      <c r="J94" s="141"/>
    </row>
    <row r="95" spans="1:10" s="4" customFormat="1" ht="25.5">
      <c r="A95" s="123" t="s">
        <v>389</v>
      </c>
      <c r="B95" s="89" t="s">
        <v>151</v>
      </c>
      <c r="C95" s="88" t="s">
        <v>209</v>
      </c>
      <c r="D95" s="89" t="s">
        <v>210</v>
      </c>
      <c r="E95" s="92">
        <v>46.9</v>
      </c>
      <c r="F95" s="90">
        <v>7.57</v>
      </c>
      <c r="G95" s="91">
        <f>E95*F95</f>
        <v>355.033</v>
      </c>
      <c r="H95" s="15"/>
      <c r="I95" s="15"/>
      <c r="J95" s="15"/>
    </row>
    <row r="96" spans="1:10" s="4" customFormat="1" ht="25.5">
      <c r="A96" s="123" t="s">
        <v>390</v>
      </c>
      <c r="B96" s="89" t="s">
        <v>94</v>
      </c>
      <c r="C96" s="88" t="s">
        <v>95</v>
      </c>
      <c r="D96" s="89" t="s">
        <v>44</v>
      </c>
      <c r="E96" s="92">
        <f>E95*1.5</f>
        <v>70.35</v>
      </c>
      <c r="F96" s="90">
        <v>20.61</v>
      </c>
      <c r="G96" s="91">
        <f>E96*F96</f>
        <v>1449.9134999999999</v>
      </c>
      <c r="H96" s="15"/>
      <c r="I96" s="15"/>
      <c r="J96" s="15"/>
    </row>
    <row r="97" spans="1:10" s="4" customFormat="1" ht="25.5">
      <c r="A97" s="123" t="s">
        <v>391</v>
      </c>
      <c r="B97" s="89" t="s">
        <v>153</v>
      </c>
      <c r="C97" s="88" t="s">
        <v>154</v>
      </c>
      <c r="D97" s="89" t="s">
        <v>77</v>
      </c>
      <c r="E97" s="92">
        <f>E96*1</f>
        <v>70.35</v>
      </c>
      <c r="F97" s="90">
        <v>12.54</v>
      </c>
      <c r="G97" s="91">
        <f>E97*F97</f>
        <v>882.1889999999999</v>
      </c>
      <c r="H97" s="15"/>
      <c r="I97" s="15"/>
      <c r="J97" s="15"/>
    </row>
    <row r="98" spans="1:10" s="142" customFormat="1" ht="12.75">
      <c r="A98" s="143" t="s">
        <v>392</v>
      </c>
      <c r="B98" s="144"/>
      <c r="C98" s="145" t="s">
        <v>211</v>
      </c>
      <c r="D98" s="146"/>
      <c r="E98" s="147"/>
      <c r="F98" s="147"/>
      <c r="G98" s="148">
        <f>SUM(G99:G106)</f>
        <v>7626.932999999999</v>
      </c>
      <c r="H98" s="149"/>
      <c r="I98" s="141"/>
      <c r="J98" s="141"/>
    </row>
    <row r="99" spans="1:10" s="4" customFormat="1" ht="15">
      <c r="A99" s="123" t="s">
        <v>393</v>
      </c>
      <c r="B99" s="89" t="s">
        <v>212</v>
      </c>
      <c r="C99" s="88" t="s">
        <v>213</v>
      </c>
      <c r="D99" s="89" t="s">
        <v>49</v>
      </c>
      <c r="E99" s="92">
        <v>40</v>
      </c>
      <c r="F99" s="90">
        <v>77.99</v>
      </c>
      <c r="G99" s="91">
        <f aca="true" t="shared" si="5" ref="G99:G106">E99*F99</f>
        <v>3119.6</v>
      </c>
      <c r="H99" s="15"/>
      <c r="I99" s="15"/>
      <c r="J99" s="15"/>
    </row>
    <row r="100" spans="1:10" s="4" customFormat="1" ht="15">
      <c r="A100" s="123" t="s">
        <v>395</v>
      </c>
      <c r="B100" s="89" t="s">
        <v>51</v>
      </c>
      <c r="C100" s="88" t="s">
        <v>214</v>
      </c>
      <c r="D100" s="89" t="s">
        <v>77</v>
      </c>
      <c r="E100" s="92">
        <v>1.58</v>
      </c>
      <c r="F100" s="90">
        <v>61.08</v>
      </c>
      <c r="G100" s="91">
        <f t="shared" si="5"/>
        <v>96.5064</v>
      </c>
      <c r="H100" s="15"/>
      <c r="I100" s="15"/>
      <c r="J100" s="15"/>
    </row>
    <row r="101" spans="1:10" s="4" customFormat="1" ht="15">
      <c r="A101" s="123" t="s">
        <v>396</v>
      </c>
      <c r="B101" s="89" t="s">
        <v>90</v>
      </c>
      <c r="C101" s="88" t="s">
        <v>215</v>
      </c>
      <c r="D101" s="89" t="s">
        <v>77</v>
      </c>
      <c r="E101" s="92">
        <v>0.14</v>
      </c>
      <c r="F101" s="90">
        <v>193.79</v>
      </c>
      <c r="G101" s="91">
        <f t="shared" si="5"/>
        <v>27.1306</v>
      </c>
      <c r="H101" s="15"/>
      <c r="I101" s="15"/>
      <c r="J101" s="15"/>
    </row>
    <row r="102" spans="1:10" s="4" customFormat="1" ht="15">
      <c r="A102" s="123" t="s">
        <v>397</v>
      </c>
      <c r="B102" s="89" t="s">
        <v>97</v>
      </c>
      <c r="C102" s="88" t="s">
        <v>216</v>
      </c>
      <c r="D102" s="89" t="s">
        <v>77</v>
      </c>
      <c r="E102" s="92">
        <v>1.44</v>
      </c>
      <c r="F102" s="90">
        <v>474.27</v>
      </c>
      <c r="G102" s="91">
        <f t="shared" si="5"/>
        <v>682.9487999999999</v>
      </c>
      <c r="H102" s="15"/>
      <c r="I102" s="15"/>
      <c r="J102" s="15"/>
    </row>
    <row r="103" spans="1:10" s="4" customFormat="1" ht="15">
      <c r="A103" s="123" t="s">
        <v>398</v>
      </c>
      <c r="B103" s="89" t="s">
        <v>98</v>
      </c>
      <c r="C103" s="88" t="s">
        <v>217</v>
      </c>
      <c r="D103" s="89" t="s">
        <v>77</v>
      </c>
      <c r="E103" s="92">
        <f>E102</f>
        <v>1.44</v>
      </c>
      <c r="F103" s="90">
        <v>85.87</v>
      </c>
      <c r="G103" s="91">
        <f t="shared" si="5"/>
        <v>123.6528</v>
      </c>
      <c r="H103" s="15"/>
      <c r="I103" s="15"/>
      <c r="J103" s="15"/>
    </row>
    <row r="104" spans="1:10" s="4" customFormat="1" ht="15">
      <c r="A104" s="123" t="s">
        <v>399</v>
      </c>
      <c r="B104" s="89" t="s">
        <v>99</v>
      </c>
      <c r="C104" s="88" t="s">
        <v>218</v>
      </c>
      <c r="D104" s="89" t="s">
        <v>93</v>
      </c>
      <c r="E104" s="92">
        <f>E103*80</f>
        <v>115.19999999999999</v>
      </c>
      <c r="F104" s="90">
        <v>11.19</v>
      </c>
      <c r="G104" s="91">
        <f t="shared" si="5"/>
        <v>1289.0879999999997</v>
      </c>
      <c r="H104" s="15"/>
      <c r="I104" s="15"/>
      <c r="J104" s="15"/>
    </row>
    <row r="105" spans="1:10" s="4" customFormat="1" ht="15">
      <c r="A105" s="123" t="s">
        <v>400</v>
      </c>
      <c r="B105" s="89" t="s">
        <v>219</v>
      </c>
      <c r="C105" s="88" t="s">
        <v>220</v>
      </c>
      <c r="D105" s="89" t="s">
        <v>77</v>
      </c>
      <c r="E105" s="92">
        <v>1.92</v>
      </c>
      <c r="F105" s="90">
        <v>910.67</v>
      </c>
      <c r="G105" s="91">
        <f t="shared" si="5"/>
        <v>1748.4863999999998</v>
      </c>
      <c r="H105" s="15"/>
      <c r="I105" s="15"/>
      <c r="J105" s="15"/>
    </row>
    <row r="106" spans="1:10" s="4" customFormat="1" ht="25.5">
      <c r="A106" s="123" t="s">
        <v>401</v>
      </c>
      <c r="B106" s="89" t="s">
        <v>104</v>
      </c>
      <c r="C106" s="88" t="s">
        <v>105</v>
      </c>
      <c r="D106" s="89" t="s">
        <v>210</v>
      </c>
      <c r="E106" s="92">
        <v>38.4</v>
      </c>
      <c r="F106" s="90">
        <v>14.05</v>
      </c>
      <c r="G106" s="91">
        <f t="shared" si="5"/>
        <v>539.52</v>
      </c>
      <c r="H106" s="15"/>
      <c r="I106" s="15"/>
      <c r="J106" s="15"/>
    </row>
    <row r="107" spans="1:10" s="142" customFormat="1" ht="12.75">
      <c r="A107" s="143" t="s">
        <v>402</v>
      </c>
      <c r="B107" s="144"/>
      <c r="C107" s="145" t="s">
        <v>221</v>
      </c>
      <c r="D107" s="146"/>
      <c r="E107" s="147"/>
      <c r="F107" s="147"/>
      <c r="G107" s="148">
        <f>SUM(G108:G118)</f>
        <v>14072.320299999998</v>
      </c>
      <c r="H107" s="141"/>
      <c r="I107" s="141"/>
      <c r="J107" s="141"/>
    </row>
    <row r="108" spans="1:10" s="4" customFormat="1" ht="15">
      <c r="A108" s="123" t="s">
        <v>403</v>
      </c>
      <c r="B108" s="89" t="s">
        <v>222</v>
      </c>
      <c r="C108" s="88" t="s">
        <v>223</v>
      </c>
      <c r="D108" s="89" t="s">
        <v>210</v>
      </c>
      <c r="E108" s="92">
        <v>10.26</v>
      </c>
      <c r="F108" s="90">
        <v>241.2</v>
      </c>
      <c r="G108" s="91">
        <f aca="true" t="shared" si="6" ref="G108:G118">E108*F108</f>
        <v>2474.712</v>
      </c>
      <c r="H108" s="15"/>
      <c r="I108" s="15"/>
      <c r="J108" s="15"/>
    </row>
    <row r="109" spans="1:10" s="4" customFormat="1" ht="15">
      <c r="A109" s="123" t="s">
        <v>404</v>
      </c>
      <c r="B109" s="89" t="s">
        <v>97</v>
      </c>
      <c r="C109" s="88" t="s">
        <v>224</v>
      </c>
      <c r="D109" s="89" t="s">
        <v>77</v>
      </c>
      <c r="E109" s="92">
        <v>1.57</v>
      </c>
      <c r="F109" s="90">
        <v>474.27</v>
      </c>
      <c r="G109" s="91">
        <f t="shared" si="6"/>
        <v>744.6039</v>
      </c>
      <c r="H109" s="15"/>
      <c r="I109" s="15"/>
      <c r="J109" s="15"/>
    </row>
    <row r="110" spans="1:10" s="4" customFormat="1" ht="15">
      <c r="A110" s="123" t="s">
        <v>405</v>
      </c>
      <c r="B110" s="89" t="s">
        <v>98</v>
      </c>
      <c r="C110" s="88" t="s">
        <v>225</v>
      </c>
      <c r="D110" s="89" t="s">
        <v>77</v>
      </c>
      <c r="E110" s="92">
        <f>E109</f>
        <v>1.57</v>
      </c>
      <c r="F110" s="90">
        <v>85.87</v>
      </c>
      <c r="G110" s="91">
        <f t="shared" si="6"/>
        <v>134.8159</v>
      </c>
      <c r="H110" s="15"/>
      <c r="I110" s="15"/>
      <c r="J110" s="15"/>
    </row>
    <row r="111" spans="1:10" s="4" customFormat="1" ht="15">
      <c r="A111" s="123" t="s">
        <v>406</v>
      </c>
      <c r="B111" s="89" t="s">
        <v>99</v>
      </c>
      <c r="C111" s="88" t="s">
        <v>226</v>
      </c>
      <c r="D111" s="89" t="s">
        <v>93</v>
      </c>
      <c r="E111" s="92">
        <f>E109*100</f>
        <v>157</v>
      </c>
      <c r="F111" s="90">
        <v>11.19</v>
      </c>
      <c r="G111" s="91">
        <f t="shared" si="6"/>
        <v>1756.83</v>
      </c>
      <c r="H111" s="15"/>
      <c r="I111" s="15"/>
      <c r="J111" s="15"/>
    </row>
    <row r="112" spans="1:10" s="4" customFormat="1" ht="15">
      <c r="A112" s="123" t="s">
        <v>407</v>
      </c>
      <c r="B112" s="89" t="s">
        <v>115</v>
      </c>
      <c r="C112" s="88" t="s">
        <v>116</v>
      </c>
      <c r="D112" s="89" t="s">
        <v>210</v>
      </c>
      <c r="E112" s="92">
        <v>64.46</v>
      </c>
      <c r="F112" s="90">
        <v>87.96</v>
      </c>
      <c r="G112" s="91">
        <f t="shared" si="6"/>
        <v>5669.901599999999</v>
      </c>
      <c r="H112" s="15"/>
      <c r="I112" s="15"/>
      <c r="J112" s="15"/>
    </row>
    <row r="113" spans="1:10" s="4" customFormat="1" ht="25.5">
      <c r="A113" s="123" t="s">
        <v>408</v>
      </c>
      <c r="B113" s="89" t="s">
        <v>227</v>
      </c>
      <c r="C113" s="88" t="s">
        <v>228</v>
      </c>
      <c r="D113" s="89" t="s">
        <v>49</v>
      </c>
      <c r="E113" s="92">
        <v>61.05</v>
      </c>
      <c r="F113" s="90">
        <v>40.31</v>
      </c>
      <c r="G113" s="91">
        <f t="shared" si="6"/>
        <v>2460.9255</v>
      </c>
      <c r="H113" s="15"/>
      <c r="I113" s="15"/>
      <c r="J113" s="15"/>
    </row>
    <row r="114" spans="1:10" s="4" customFormat="1" ht="15">
      <c r="A114" s="123" t="s">
        <v>409</v>
      </c>
      <c r="B114" s="89" t="s">
        <v>90</v>
      </c>
      <c r="C114" s="88" t="s">
        <v>106</v>
      </c>
      <c r="D114" s="89" t="s">
        <v>77</v>
      </c>
      <c r="E114" s="92">
        <v>0.33</v>
      </c>
      <c r="F114" s="90">
        <v>193.79</v>
      </c>
      <c r="G114" s="91">
        <f t="shared" si="6"/>
        <v>63.9507</v>
      </c>
      <c r="H114" s="15"/>
      <c r="I114" s="15"/>
      <c r="J114" s="15"/>
    </row>
    <row r="115" spans="1:10" s="4" customFormat="1" ht="15">
      <c r="A115" s="123" t="s">
        <v>410</v>
      </c>
      <c r="B115" s="89" t="s">
        <v>339</v>
      </c>
      <c r="C115" s="88" t="s">
        <v>340</v>
      </c>
      <c r="D115" s="89" t="s">
        <v>37</v>
      </c>
      <c r="E115" s="92">
        <v>11.13</v>
      </c>
      <c r="F115" s="90">
        <v>4.51</v>
      </c>
      <c r="G115" s="91">
        <f t="shared" si="6"/>
        <v>50.1963</v>
      </c>
      <c r="H115" s="15"/>
      <c r="I115" s="15"/>
      <c r="J115" s="15"/>
    </row>
    <row r="116" spans="1:10" s="4" customFormat="1" ht="15">
      <c r="A116" s="123" t="s">
        <v>411</v>
      </c>
      <c r="B116" s="89" t="s">
        <v>92</v>
      </c>
      <c r="C116" s="88" t="s">
        <v>229</v>
      </c>
      <c r="D116" s="89" t="s">
        <v>93</v>
      </c>
      <c r="E116" s="92">
        <v>24.26</v>
      </c>
      <c r="F116" s="90">
        <v>11.52</v>
      </c>
      <c r="G116" s="91">
        <f t="shared" si="6"/>
        <v>279.47520000000003</v>
      </c>
      <c r="H116" s="15"/>
      <c r="I116" s="15"/>
      <c r="J116" s="15"/>
    </row>
    <row r="117" spans="1:10" s="4" customFormat="1" ht="15">
      <c r="A117" s="123" t="s">
        <v>412</v>
      </c>
      <c r="B117" s="89" t="s">
        <v>97</v>
      </c>
      <c r="C117" s="88" t="s">
        <v>107</v>
      </c>
      <c r="D117" s="89" t="s">
        <v>77</v>
      </c>
      <c r="E117" s="92">
        <v>0.78</v>
      </c>
      <c r="F117" s="90">
        <v>474.27</v>
      </c>
      <c r="G117" s="91">
        <f t="shared" si="6"/>
        <v>369.9306</v>
      </c>
      <c r="H117" s="15"/>
      <c r="I117" s="15"/>
      <c r="J117" s="15"/>
    </row>
    <row r="118" spans="1:10" s="4" customFormat="1" ht="15">
      <c r="A118" s="123" t="s">
        <v>413</v>
      </c>
      <c r="B118" s="89" t="s">
        <v>98</v>
      </c>
      <c r="C118" s="88" t="s">
        <v>230</v>
      </c>
      <c r="D118" s="89" t="s">
        <v>77</v>
      </c>
      <c r="E118" s="92">
        <f>E117</f>
        <v>0.78</v>
      </c>
      <c r="F118" s="90">
        <v>85.87</v>
      </c>
      <c r="G118" s="91">
        <f t="shared" si="6"/>
        <v>66.9786</v>
      </c>
      <c r="H118" s="15"/>
      <c r="I118" s="15"/>
      <c r="J118" s="15"/>
    </row>
    <row r="119" spans="1:10" s="142" customFormat="1" ht="12.75">
      <c r="A119" s="143" t="s">
        <v>414</v>
      </c>
      <c r="B119" s="144"/>
      <c r="C119" s="145" t="s">
        <v>231</v>
      </c>
      <c r="D119" s="146"/>
      <c r="E119" s="147"/>
      <c r="F119" s="147"/>
      <c r="G119" s="148">
        <f>SUM(G120:G122)</f>
        <v>13004.8112</v>
      </c>
      <c r="H119" s="141"/>
      <c r="I119" s="141"/>
      <c r="J119" s="141"/>
    </row>
    <row r="120" spans="1:10" s="4" customFormat="1" ht="15">
      <c r="A120" s="123" t="s">
        <v>415</v>
      </c>
      <c r="B120" s="89" t="s">
        <v>232</v>
      </c>
      <c r="C120" s="88" t="s">
        <v>233</v>
      </c>
      <c r="D120" s="89" t="s">
        <v>93</v>
      </c>
      <c r="E120" s="92">
        <f>E121*10</f>
        <v>286.1</v>
      </c>
      <c r="F120" s="90">
        <v>23.82</v>
      </c>
      <c r="G120" s="91">
        <f>E120*F120</f>
        <v>6814.902000000001</v>
      </c>
      <c r="H120" s="15"/>
      <c r="I120" s="15"/>
      <c r="J120" s="15"/>
    </row>
    <row r="121" spans="1:10" s="4" customFormat="1" ht="25.5">
      <c r="A121" s="123" t="s">
        <v>416</v>
      </c>
      <c r="B121" s="89" t="s">
        <v>345</v>
      </c>
      <c r="C121" s="88" t="s">
        <v>346</v>
      </c>
      <c r="D121" s="89" t="s">
        <v>210</v>
      </c>
      <c r="E121" s="92">
        <v>28.61</v>
      </c>
      <c r="F121" s="90">
        <v>197.47</v>
      </c>
      <c r="G121" s="91">
        <f>E121*F121</f>
        <v>5649.6167</v>
      </c>
      <c r="H121" s="15"/>
      <c r="I121" s="15"/>
      <c r="J121" s="15"/>
    </row>
    <row r="122" spans="1:10" s="4" customFormat="1" ht="15">
      <c r="A122" s="123" t="s">
        <v>417</v>
      </c>
      <c r="B122" s="89" t="s">
        <v>341</v>
      </c>
      <c r="C122" s="88" t="s">
        <v>342</v>
      </c>
      <c r="D122" s="89" t="s">
        <v>49</v>
      </c>
      <c r="E122" s="92">
        <v>4.95</v>
      </c>
      <c r="F122" s="90">
        <v>109.15</v>
      </c>
      <c r="G122" s="91">
        <f>E122*F122</f>
        <v>540.2925</v>
      </c>
      <c r="H122" s="15"/>
      <c r="I122" s="15"/>
      <c r="J122" s="15"/>
    </row>
    <row r="123" spans="1:10" s="142" customFormat="1" ht="12.75">
      <c r="A123" s="143" t="s">
        <v>418</v>
      </c>
      <c r="B123" s="144"/>
      <c r="C123" s="145" t="s">
        <v>234</v>
      </c>
      <c r="D123" s="146"/>
      <c r="E123" s="147"/>
      <c r="F123" s="147"/>
      <c r="G123" s="148">
        <f>SUM(G124:G127)</f>
        <v>5652.724399999999</v>
      </c>
      <c r="H123" s="141"/>
      <c r="I123" s="141"/>
      <c r="J123" s="141"/>
    </row>
    <row r="124" spans="1:10" s="4" customFormat="1" ht="15">
      <c r="A124" s="123" t="s">
        <v>419</v>
      </c>
      <c r="B124" s="89" t="s">
        <v>343</v>
      </c>
      <c r="C124" s="88" t="s">
        <v>344</v>
      </c>
      <c r="D124" s="89" t="s">
        <v>37</v>
      </c>
      <c r="E124" s="92">
        <v>3.78</v>
      </c>
      <c r="F124" s="90">
        <v>635.79</v>
      </c>
      <c r="G124" s="91">
        <f>E124*F124</f>
        <v>2403.2861999999996</v>
      </c>
      <c r="H124" s="15"/>
      <c r="I124" s="15"/>
      <c r="J124" s="15"/>
    </row>
    <row r="125" spans="1:10" s="4" customFormat="1" ht="15">
      <c r="A125" s="123" t="s">
        <v>420</v>
      </c>
      <c r="B125" s="89" t="s">
        <v>235</v>
      </c>
      <c r="C125" s="88" t="s">
        <v>236</v>
      </c>
      <c r="D125" s="89" t="s">
        <v>210</v>
      </c>
      <c r="E125" s="92">
        <v>4.1</v>
      </c>
      <c r="F125" s="90">
        <v>402.51</v>
      </c>
      <c r="G125" s="91">
        <f>E125*F125</f>
        <v>1650.2909999999997</v>
      </c>
      <c r="H125" s="15"/>
      <c r="I125" s="15"/>
      <c r="J125" s="15"/>
    </row>
    <row r="126" spans="1:10" s="4" customFormat="1" ht="15">
      <c r="A126" s="123" t="s">
        <v>421</v>
      </c>
      <c r="B126" s="89" t="s">
        <v>237</v>
      </c>
      <c r="C126" s="88" t="s">
        <v>238</v>
      </c>
      <c r="D126" s="89" t="s">
        <v>210</v>
      </c>
      <c r="E126" s="92">
        <v>1.12</v>
      </c>
      <c r="F126" s="90">
        <v>1252.1</v>
      </c>
      <c r="G126" s="91">
        <f>E126*F126</f>
        <v>1402.352</v>
      </c>
      <c r="H126" s="15"/>
      <c r="I126" s="15"/>
      <c r="J126" s="15"/>
    </row>
    <row r="127" spans="1:10" s="4" customFormat="1" ht="15">
      <c r="A127" s="123" t="s">
        <v>422</v>
      </c>
      <c r="B127" s="89" t="s">
        <v>239</v>
      </c>
      <c r="C127" s="88" t="s">
        <v>240</v>
      </c>
      <c r="D127" s="89" t="s">
        <v>210</v>
      </c>
      <c r="E127" s="92">
        <v>1.12</v>
      </c>
      <c r="F127" s="90">
        <v>175.71</v>
      </c>
      <c r="G127" s="91">
        <f>E127*F127</f>
        <v>196.79520000000002</v>
      </c>
      <c r="H127" s="15"/>
      <c r="I127" s="15"/>
      <c r="J127" s="15"/>
    </row>
    <row r="128" spans="1:10" s="142" customFormat="1" ht="12.75">
      <c r="A128" s="143" t="s">
        <v>423</v>
      </c>
      <c r="B128" s="144"/>
      <c r="C128" s="145" t="s">
        <v>241</v>
      </c>
      <c r="D128" s="146"/>
      <c r="E128" s="147"/>
      <c r="F128" s="147"/>
      <c r="G128" s="148">
        <f>SUM(G129:G139)</f>
        <v>18229.546228</v>
      </c>
      <c r="H128" s="141"/>
      <c r="I128" s="141"/>
      <c r="J128" s="141"/>
    </row>
    <row r="129" spans="1:10" s="4" customFormat="1" ht="15">
      <c r="A129" s="123" t="s">
        <v>424</v>
      </c>
      <c r="B129" s="89" t="s">
        <v>347</v>
      </c>
      <c r="C129" s="88" t="s">
        <v>350</v>
      </c>
      <c r="D129" s="89" t="s">
        <v>37</v>
      </c>
      <c r="E129" s="92">
        <f>E130*0.03</f>
        <v>0.33390000000000003</v>
      </c>
      <c r="F129" s="90">
        <v>758.52</v>
      </c>
      <c r="G129" s="91">
        <f aca="true" t="shared" si="7" ref="G129:G139">E129*F129</f>
        <v>253.26982800000002</v>
      </c>
      <c r="H129" s="15"/>
      <c r="I129" s="15"/>
      <c r="J129" s="15"/>
    </row>
    <row r="130" spans="1:10" s="4" customFormat="1" ht="15">
      <c r="A130" s="123" t="s">
        <v>425</v>
      </c>
      <c r="B130" s="89" t="s">
        <v>242</v>
      </c>
      <c r="C130" s="88" t="s">
        <v>243</v>
      </c>
      <c r="D130" s="89" t="s">
        <v>210</v>
      </c>
      <c r="E130" s="92">
        <v>11.13</v>
      </c>
      <c r="F130" s="90">
        <v>94.79</v>
      </c>
      <c r="G130" s="91">
        <f t="shared" si="7"/>
        <v>1055.0127000000002</v>
      </c>
      <c r="H130" s="15"/>
      <c r="I130" s="15"/>
      <c r="J130" s="15"/>
    </row>
    <row r="131" spans="1:10" s="4" customFormat="1" ht="15">
      <c r="A131" s="123" t="s">
        <v>426</v>
      </c>
      <c r="B131" s="89" t="s">
        <v>244</v>
      </c>
      <c r="C131" s="88" t="s">
        <v>245</v>
      </c>
      <c r="D131" s="89" t="s">
        <v>49</v>
      </c>
      <c r="E131" s="92">
        <v>1.8</v>
      </c>
      <c r="F131" s="90">
        <v>45.37</v>
      </c>
      <c r="G131" s="91">
        <f t="shared" si="7"/>
        <v>81.666</v>
      </c>
      <c r="H131" s="15"/>
      <c r="I131" s="15"/>
      <c r="J131" s="15"/>
    </row>
    <row r="132" spans="1:10" s="4" customFormat="1" ht="15">
      <c r="A132" s="123" t="s">
        <v>427</v>
      </c>
      <c r="B132" s="89" t="s">
        <v>118</v>
      </c>
      <c r="C132" s="88" t="s">
        <v>246</v>
      </c>
      <c r="D132" s="89" t="s">
        <v>210</v>
      </c>
      <c r="E132" s="92">
        <v>11.4</v>
      </c>
      <c r="F132" s="90">
        <v>34.61</v>
      </c>
      <c r="G132" s="91">
        <f t="shared" si="7"/>
        <v>394.55400000000003</v>
      </c>
      <c r="H132" s="15"/>
      <c r="I132" s="15"/>
      <c r="J132" s="15"/>
    </row>
    <row r="133" spans="1:10" s="4" customFormat="1" ht="15">
      <c r="A133" s="123" t="s">
        <v>428</v>
      </c>
      <c r="B133" s="89" t="s">
        <v>100</v>
      </c>
      <c r="C133" s="88" t="s">
        <v>101</v>
      </c>
      <c r="D133" s="89" t="s">
        <v>210</v>
      </c>
      <c r="E133" s="92">
        <f>E112*2</f>
        <v>128.92</v>
      </c>
      <c r="F133" s="90">
        <v>6.95</v>
      </c>
      <c r="G133" s="91">
        <f t="shared" si="7"/>
        <v>895.9939999999999</v>
      </c>
      <c r="H133" s="15"/>
      <c r="I133" s="15"/>
      <c r="J133" s="15"/>
    </row>
    <row r="134" spans="1:10" s="4" customFormat="1" ht="15">
      <c r="A134" s="123" t="s">
        <v>429</v>
      </c>
      <c r="B134" s="89" t="s">
        <v>102</v>
      </c>
      <c r="C134" s="88" t="s">
        <v>103</v>
      </c>
      <c r="D134" s="89" t="s">
        <v>210</v>
      </c>
      <c r="E134" s="92">
        <f>E133</f>
        <v>128.92</v>
      </c>
      <c r="F134" s="90">
        <v>22.7</v>
      </c>
      <c r="G134" s="91">
        <f t="shared" si="7"/>
        <v>2926.4839999999995</v>
      </c>
      <c r="H134" s="15"/>
      <c r="I134" s="15"/>
      <c r="J134" s="15"/>
    </row>
    <row r="135" spans="1:10" s="4" customFormat="1" ht="15">
      <c r="A135" s="123" t="s">
        <v>430</v>
      </c>
      <c r="B135" s="89" t="s">
        <v>355</v>
      </c>
      <c r="C135" s="88" t="s">
        <v>356</v>
      </c>
      <c r="D135" s="89" t="s">
        <v>210</v>
      </c>
      <c r="E135" s="92">
        <f>E134</f>
        <v>128.92</v>
      </c>
      <c r="F135" s="90">
        <v>13.21</v>
      </c>
      <c r="G135" s="91">
        <f t="shared" si="7"/>
        <v>1703.0331999999999</v>
      </c>
      <c r="H135" s="15"/>
      <c r="I135" s="15"/>
      <c r="J135" s="15"/>
    </row>
    <row r="136" spans="1:10" s="4" customFormat="1" ht="15">
      <c r="A136" s="123" t="s">
        <v>431</v>
      </c>
      <c r="B136" s="89" t="s">
        <v>357</v>
      </c>
      <c r="C136" s="88" t="s">
        <v>358</v>
      </c>
      <c r="D136" s="89" t="s">
        <v>210</v>
      </c>
      <c r="E136" s="92">
        <v>11.13</v>
      </c>
      <c r="F136" s="90">
        <v>21.73</v>
      </c>
      <c r="G136" s="91">
        <f t="shared" si="7"/>
        <v>241.85490000000001</v>
      </c>
      <c r="H136" s="15"/>
      <c r="I136" s="15"/>
      <c r="J136" s="15"/>
    </row>
    <row r="137" spans="1:10" s="4" customFormat="1" ht="25.5">
      <c r="A137" s="123" t="s">
        <v>432</v>
      </c>
      <c r="B137" s="89" t="s">
        <v>247</v>
      </c>
      <c r="C137" s="88" t="s">
        <v>248</v>
      </c>
      <c r="D137" s="89" t="s">
        <v>210</v>
      </c>
      <c r="E137" s="92">
        <v>59.8</v>
      </c>
      <c r="F137" s="90">
        <v>120.42</v>
      </c>
      <c r="G137" s="91">
        <f t="shared" si="7"/>
        <v>7201.116</v>
      </c>
      <c r="H137" s="15"/>
      <c r="I137" s="15"/>
      <c r="J137" s="15"/>
    </row>
    <row r="138" spans="1:10" s="4" customFormat="1" ht="15">
      <c r="A138" s="123" t="s">
        <v>433</v>
      </c>
      <c r="B138" s="89" t="s">
        <v>249</v>
      </c>
      <c r="C138" s="88" t="s">
        <v>250</v>
      </c>
      <c r="D138" s="89" t="s">
        <v>210</v>
      </c>
      <c r="E138" s="92">
        <f>E133-E137</f>
        <v>69.11999999999999</v>
      </c>
      <c r="F138" s="90">
        <v>32.49</v>
      </c>
      <c r="G138" s="91">
        <f t="shared" si="7"/>
        <v>2245.7088</v>
      </c>
      <c r="H138" s="15"/>
      <c r="I138" s="15"/>
      <c r="J138" s="15"/>
    </row>
    <row r="139" spans="1:10" s="4" customFormat="1" ht="15">
      <c r="A139" s="123" t="s">
        <v>434</v>
      </c>
      <c r="B139" s="89" t="s">
        <v>251</v>
      </c>
      <c r="C139" s="88" t="s">
        <v>252</v>
      </c>
      <c r="D139" s="89" t="s">
        <v>210</v>
      </c>
      <c r="E139" s="92">
        <v>25.88</v>
      </c>
      <c r="F139" s="90">
        <v>47.56</v>
      </c>
      <c r="G139" s="91">
        <f t="shared" si="7"/>
        <v>1230.8528000000001</v>
      </c>
      <c r="H139" s="15"/>
      <c r="I139" s="15"/>
      <c r="J139" s="15"/>
    </row>
    <row r="140" spans="1:10" s="142" customFormat="1" ht="12.75">
      <c r="A140" s="143" t="s">
        <v>435</v>
      </c>
      <c r="B140" s="144"/>
      <c r="C140" s="145" t="s">
        <v>253</v>
      </c>
      <c r="D140" s="146"/>
      <c r="E140" s="147"/>
      <c r="F140" s="147"/>
      <c r="G140" s="148">
        <f>SUM(G141:G177)</f>
        <v>80417.33629999998</v>
      </c>
      <c r="H140" s="141"/>
      <c r="I140" s="141"/>
      <c r="J140" s="141"/>
    </row>
    <row r="141" spans="1:10" s="4" customFormat="1" ht="15">
      <c r="A141" s="139" t="s">
        <v>436</v>
      </c>
      <c r="B141" s="89" t="s">
        <v>254</v>
      </c>
      <c r="C141" s="88" t="s">
        <v>255</v>
      </c>
      <c r="D141" s="89" t="s">
        <v>210</v>
      </c>
      <c r="E141" s="134">
        <v>1.02</v>
      </c>
      <c r="F141" s="90">
        <v>861.76</v>
      </c>
      <c r="G141" s="140">
        <f aca="true" t="shared" si="8" ref="G141:G177">E141*F141</f>
        <v>878.9952</v>
      </c>
      <c r="H141" s="15"/>
      <c r="I141" s="15"/>
      <c r="J141" s="15"/>
    </row>
    <row r="142" spans="1:10" s="4" customFormat="1" ht="15">
      <c r="A142" s="139" t="s">
        <v>437</v>
      </c>
      <c r="B142" s="89" t="s">
        <v>348</v>
      </c>
      <c r="C142" s="88" t="s">
        <v>349</v>
      </c>
      <c r="D142" s="89" t="s">
        <v>37</v>
      </c>
      <c r="E142" s="134">
        <v>0.8</v>
      </c>
      <c r="F142" s="90">
        <v>532.71</v>
      </c>
      <c r="G142" s="140">
        <f t="shared" si="8"/>
        <v>426.16800000000006</v>
      </c>
      <c r="H142" s="15"/>
      <c r="I142" s="15"/>
      <c r="J142" s="15"/>
    </row>
    <row r="143" spans="1:10" s="4" customFormat="1" ht="15">
      <c r="A143" s="139" t="s">
        <v>438</v>
      </c>
      <c r="B143" s="89" t="s">
        <v>256</v>
      </c>
      <c r="C143" s="88" t="s">
        <v>257</v>
      </c>
      <c r="D143" s="89" t="s">
        <v>55</v>
      </c>
      <c r="E143" s="134">
        <v>2</v>
      </c>
      <c r="F143" s="90">
        <v>299.58</v>
      </c>
      <c r="G143" s="140">
        <f t="shared" si="8"/>
        <v>599.16</v>
      </c>
      <c r="H143" s="15"/>
      <c r="I143" s="15"/>
      <c r="J143" s="15"/>
    </row>
    <row r="144" spans="1:10" s="4" customFormat="1" ht="15">
      <c r="A144" s="139" t="s">
        <v>439</v>
      </c>
      <c r="B144" s="89" t="s">
        <v>258</v>
      </c>
      <c r="C144" s="88" t="s">
        <v>259</v>
      </c>
      <c r="D144" s="89" t="s">
        <v>55</v>
      </c>
      <c r="E144" s="134">
        <v>2</v>
      </c>
      <c r="F144" s="90">
        <v>467.77</v>
      </c>
      <c r="G144" s="140">
        <f t="shared" si="8"/>
        <v>935.54</v>
      </c>
      <c r="H144" s="15"/>
      <c r="I144" s="15"/>
      <c r="J144" s="15"/>
    </row>
    <row r="145" spans="1:10" s="4" customFormat="1" ht="15">
      <c r="A145" s="139" t="s">
        <v>440</v>
      </c>
      <c r="B145" s="89" t="s">
        <v>260</v>
      </c>
      <c r="C145" s="88" t="s">
        <v>261</v>
      </c>
      <c r="D145" s="89" t="s">
        <v>55</v>
      </c>
      <c r="E145" s="134">
        <v>2</v>
      </c>
      <c r="F145" s="90">
        <v>582.77</v>
      </c>
      <c r="G145" s="140">
        <f t="shared" si="8"/>
        <v>1165.54</v>
      </c>
      <c r="H145" s="15"/>
      <c r="I145" s="15"/>
      <c r="J145" s="15"/>
    </row>
    <row r="146" spans="1:10" s="4" customFormat="1" ht="15">
      <c r="A146" s="139" t="s">
        <v>441</v>
      </c>
      <c r="B146" s="89" t="s">
        <v>262</v>
      </c>
      <c r="C146" s="88" t="s">
        <v>263</v>
      </c>
      <c r="D146" s="89" t="s">
        <v>55</v>
      </c>
      <c r="E146" s="134">
        <v>2</v>
      </c>
      <c r="F146" s="90">
        <v>564.1</v>
      </c>
      <c r="G146" s="140">
        <f t="shared" si="8"/>
        <v>1128.2</v>
      </c>
      <c r="H146" s="15"/>
      <c r="I146" s="15"/>
      <c r="J146" s="15"/>
    </row>
    <row r="147" spans="1:10" s="4" customFormat="1" ht="15">
      <c r="A147" s="139" t="s">
        <v>442</v>
      </c>
      <c r="B147" s="89" t="s">
        <v>264</v>
      </c>
      <c r="C147" s="88" t="s">
        <v>265</v>
      </c>
      <c r="D147" s="89" t="s">
        <v>55</v>
      </c>
      <c r="E147" s="134">
        <v>2</v>
      </c>
      <c r="F147" s="90">
        <v>36.43</v>
      </c>
      <c r="G147" s="140">
        <f t="shared" si="8"/>
        <v>72.86</v>
      </c>
      <c r="H147" s="15"/>
      <c r="I147" s="15"/>
      <c r="J147" s="15"/>
    </row>
    <row r="148" spans="1:10" s="4" customFormat="1" ht="15">
      <c r="A148" s="139" t="s">
        <v>443</v>
      </c>
      <c r="B148" s="89" t="s">
        <v>266</v>
      </c>
      <c r="C148" s="88" t="s">
        <v>267</v>
      </c>
      <c r="D148" s="89" t="s">
        <v>55</v>
      </c>
      <c r="E148" s="134">
        <v>1</v>
      </c>
      <c r="F148" s="90">
        <v>313.21</v>
      </c>
      <c r="G148" s="140">
        <f t="shared" si="8"/>
        <v>313.21</v>
      </c>
      <c r="H148" s="15"/>
      <c r="I148" s="15"/>
      <c r="J148" s="15"/>
    </row>
    <row r="149" spans="1:10" s="4" customFormat="1" ht="25.5">
      <c r="A149" s="139" t="s">
        <v>444</v>
      </c>
      <c r="B149" s="89" t="s">
        <v>268</v>
      </c>
      <c r="C149" s="88" t="s">
        <v>269</v>
      </c>
      <c r="D149" s="89" t="s">
        <v>55</v>
      </c>
      <c r="E149" s="134">
        <v>1</v>
      </c>
      <c r="F149" s="90">
        <v>218.99</v>
      </c>
      <c r="G149" s="140">
        <f t="shared" si="8"/>
        <v>218.99</v>
      </c>
      <c r="H149" s="15"/>
      <c r="I149" s="15"/>
      <c r="J149" s="15"/>
    </row>
    <row r="150" spans="1:10" s="4" customFormat="1" ht="15">
      <c r="A150" s="139" t="s">
        <v>445</v>
      </c>
      <c r="B150" s="89" t="s">
        <v>270</v>
      </c>
      <c r="C150" s="88" t="s">
        <v>271</v>
      </c>
      <c r="D150" s="89" t="s">
        <v>55</v>
      </c>
      <c r="E150" s="134">
        <v>1</v>
      </c>
      <c r="F150" s="90">
        <v>58.29</v>
      </c>
      <c r="G150" s="140">
        <f t="shared" si="8"/>
        <v>58.29</v>
      </c>
      <c r="H150" s="15"/>
      <c r="I150" s="15"/>
      <c r="J150" s="15"/>
    </row>
    <row r="151" spans="1:10" s="4" customFormat="1" ht="15">
      <c r="A151" s="139" t="s">
        <v>446</v>
      </c>
      <c r="B151" s="89" t="s">
        <v>272</v>
      </c>
      <c r="C151" s="88" t="s">
        <v>273</v>
      </c>
      <c r="D151" s="89" t="s">
        <v>55</v>
      </c>
      <c r="E151" s="134">
        <v>3</v>
      </c>
      <c r="F151" s="90">
        <v>29.7</v>
      </c>
      <c r="G151" s="140">
        <f t="shared" si="8"/>
        <v>89.1</v>
      </c>
      <c r="H151" s="15"/>
      <c r="I151" s="15"/>
      <c r="J151" s="15"/>
    </row>
    <row r="152" spans="1:10" s="4" customFormat="1" ht="15">
      <c r="A152" s="139" t="s">
        <v>447</v>
      </c>
      <c r="B152" s="89" t="s">
        <v>274</v>
      </c>
      <c r="C152" s="88" t="s">
        <v>275</v>
      </c>
      <c r="D152" s="89" t="s">
        <v>55</v>
      </c>
      <c r="E152" s="134">
        <v>3</v>
      </c>
      <c r="F152" s="90">
        <v>113.96</v>
      </c>
      <c r="G152" s="140">
        <f t="shared" si="8"/>
        <v>341.88</v>
      </c>
      <c r="H152" s="15"/>
      <c r="I152" s="15"/>
      <c r="J152" s="15"/>
    </row>
    <row r="153" spans="1:10" s="4" customFormat="1" ht="25.5">
      <c r="A153" s="139" t="s">
        <v>448</v>
      </c>
      <c r="B153" s="89" t="s">
        <v>276</v>
      </c>
      <c r="C153" s="88" t="s">
        <v>277</v>
      </c>
      <c r="D153" s="89" t="s">
        <v>55</v>
      </c>
      <c r="E153" s="134">
        <v>3</v>
      </c>
      <c r="F153" s="90">
        <v>176.16</v>
      </c>
      <c r="G153" s="140">
        <f t="shared" si="8"/>
        <v>528.48</v>
      </c>
      <c r="H153" s="15"/>
      <c r="I153" s="15"/>
      <c r="J153" s="15"/>
    </row>
    <row r="154" spans="1:10" s="4" customFormat="1" ht="25.5">
      <c r="A154" s="139" t="s">
        <v>449</v>
      </c>
      <c r="B154" s="89" t="s">
        <v>278</v>
      </c>
      <c r="C154" s="88" t="s">
        <v>279</v>
      </c>
      <c r="D154" s="89" t="s">
        <v>55</v>
      </c>
      <c r="E154" s="134">
        <v>1</v>
      </c>
      <c r="F154" s="90">
        <v>56.3</v>
      </c>
      <c r="G154" s="140">
        <f t="shared" si="8"/>
        <v>56.3</v>
      </c>
      <c r="H154" s="15"/>
      <c r="I154" s="15"/>
      <c r="J154" s="15"/>
    </row>
    <row r="155" spans="1:10" s="4" customFormat="1" ht="15">
      <c r="A155" s="139" t="s">
        <v>450</v>
      </c>
      <c r="B155" s="89" t="s">
        <v>280</v>
      </c>
      <c r="C155" s="88" t="s">
        <v>281</v>
      </c>
      <c r="D155" s="89" t="s">
        <v>49</v>
      </c>
      <c r="E155" s="134">
        <v>8</v>
      </c>
      <c r="F155" s="90">
        <v>31.25</v>
      </c>
      <c r="G155" s="140">
        <f t="shared" si="8"/>
        <v>250</v>
      </c>
      <c r="H155" s="15"/>
      <c r="I155" s="15"/>
      <c r="J155" s="15"/>
    </row>
    <row r="156" spans="1:10" s="4" customFormat="1" ht="25.5">
      <c r="A156" s="139" t="s">
        <v>451</v>
      </c>
      <c r="B156" s="89" t="s">
        <v>282</v>
      </c>
      <c r="C156" s="88" t="s">
        <v>283</v>
      </c>
      <c r="D156" s="89" t="s">
        <v>49</v>
      </c>
      <c r="E156" s="134">
        <v>8</v>
      </c>
      <c r="F156" s="90">
        <v>46.75</v>
      </c>
      <c r="G156" s="140">
        <f t="shared" si="8"/>
        <v>374</v>
      </c>
      <c r="H156" s="15"/>
      <c r="I156" s="15"/>
      <c r="J156" s="15"/>
    </row>
    <row r="157" spans="1:10" s="4" customFormat="1" ht="25.5">
      <c r="A157" s="139" t="s">
        <v>452</v>
      </c>
      <c r="B157" s="89" t="s">
        <v>284</v>
      </c>
      <c r="C157" s="88" t="s">
        <v>285</v>
      </c>
      <c r="D157" s="89" t="s">
        <v>49</v>
      </c>
      <c r="E157" s="134">
        <v>8</v>
      </c>
      <c r="F157" s="90">
        <v>44.97</v>
      </c>
      <c r="G157" s="140">
        <f t="shared" si="8"/>
        <v>359.76</v>
      </c>
      <c r="H157" s="15"/>
      <c r="I157" s="15"/>
      <c r="J157" s="15"/>
    </row>
    <row r="158" spans="1:10" s="4" customFormat="1" ht="25.5">
      <c r="A158" s="139" t="s">
        <v>453</v>
      </c>
      <c r="B158" s="89" t="s">
        <v>286</v>
      </c>
      <c r="C158" s="88" t="s">
        <v>287</v>
      </c>
      <c r="D158" s="89" t="s">
        <v>49</v>
      </c>
      <c r="E158" s="134">
        <v>16</v>
      </c>
      <c r="F158" s="90">
        <v>77.86</v>
      </c>
      <c r="G158" s="140">
        <f t="shared" si="8"/>
        <v>1245.76</v>
      </c>
      <c r="H158" s="15"/>
      <c r="I158" s="15"/>
      <c r="J158" s="15"/>
    </row>
    <row r="159" spans="1:10" s="4" customFormat="1" ht="15">
      <c r="A159" s="139" t="s">
        <v>454</v>
      </c>
      <c r="B159" s="89" t="s">
        <v>78</v>
      </c>
      <c r="C159" s="88" t="s">
        <v>79</v>
      </c>
      <c r="D159" s="89" t="s">
        <v>55</v>
      </c>
      <c r="E159" s="134">
        <v>1</v>
      </c>
      <c r="F159" s="90">
        <v>327.89</v>
      </c>
      <c r="G159" s="140">
        <f t="shared" si="8"/>
        <v>327.89</v>
      </c>
      <c r="H159" s="15"/>
      <c r="I159" s="15"/>
      <c r="J159" s="15"/>
    </row>
    <row r="160" spans="1:10" s="4" customFormat="1" ht="15">
      <c r="A160" s="139" t="s">
        <v>455</v>
      </c>
      <c r="B160" s="89" t="s">
        <v>359</v>
      </c>
      <c r="C160" s="88" t="s">
        <v>360</v>
      </c>
      <c r="D160" s="89" t="s">
        <v>55</v>
      </c>
      <c r="E160" s="134">
        <v>1</v>
      </c>
      <c r="F160" s="90">
        <v>1428.94</v>
      </c>
      <c r="G160" s="140">
        <f t="shared" si="8"/>
        <v>1428.94</v>
      </c>
      <c r="H160" s="15"/>
      <c r="I160" s="15"/>
      <c r="J160" s="15"/>
    </row>
    <row r="161" spans="1:10" s="4" customFormat="1" ht="15">
      <c r="A161" s="139" t="s">
        <v>456</v>
      </c>
      <c r="B161" s="89" t="s">
        <v>168</v>
      </c>
      <c r="C161" s="88" t="s">
        <v>361</v>
      </c>
      <c r="D161" s="89" t="s">
        <v>49</v>
      </c>
      <c r="E161" s="134">
        <v>23</v>
      </c>
      <c r="F161" s="90">
        <v>5.57</v>
      </c>
      <c r="G161" s="140">
        <f t="shared" si="8"/>
        <v>128.11</v>
      </c>
      <c r="H161" s="15"/>
      <c r="I161" s="15"/>
      <c r="J161" s="15"/>
    </row>
    <row r="162" spans="1:10" s="4" customFormat="1" ht="25.5">
      <c r="A162" s="139" t="s">
        <v>457</v>
      </c>
      <c r="B162" s="89" t="s">
        <v>362</v>
      </c>
      <c r="C162" s="88" t="s">
        <v>363</v>
      </c>
      <c r="D162" s="89" t="s">
        <v>37</v>
      </c>
      <c r="E162" s="134">
        <v>11.5</v>
      </c>
      <c r="F162" s="90">
        <v>28.43</v>
      </c>
      <c r="G162" s="140">
        <f t="shared" si="8"/>
        <v>326.945</v>
      </c>
      <c r="H162" s="15"/>
      <c r="I162" s="15"/>
      <c r="J162" s="15"/>
    </row>
    <row r="163" spans="1:10" s="4" customFormat="1" ht="25.5">
      <c r="A163" s="139" t="s">
        <v>458</v>
      </c>
      <c r="B163" s="89" t="s">
        <v>164</v>
      </c>
      <c r="C163" s="88" t="s">
        <v>165</v>
      </c>
      <c r="D163" s="89" t="s">
        <v>44</v>
      </c>
      <c r="E163" s="134">
        <f>E162*0.1</f>
        <v>1.1500000000000001</v>
      </c>
      <c r="F163" s="90">
        <v>105.96</v>
      </c>
      <c r="G163" s="140">
        <f t="shared" si="8"/>
        <v>121.85400000000001</v>
      </c>
      <c r="H163" s="15"/>
      <c r="I163" s="15"/>
      <c r="J163" s="15"/>
    </row>
    <row r="164" spans="1:10" s="4" customFormat="1" ht="15">
      <c r="A164" s="139" t="s">
        <v>459</v>
      </c>
      <c r="B164" s="89" t="s">
        <v>51</v>
      </c>
      <c r="C164" s="88" t="s">
        <v>56</v>
      </c>
      <c r="D164" s="89" t="s">
        <v>44</v>
      </c>
      <c r="E164" s="134">
        <f>E166*1*1.5</f>
        <v>360</v>
      </c>
      <c r="F164" s="90">
        <v>61.08</v>
      </c>
      <c r="G164" s="140">
        <f t="shared" si="8"/>
        <v>21988.8</v>
      </c>
      <c r="H164" s="15"/>
      <c r="I164" s="15"/>
      <c r="J164" s="15"/>
    </row>
    <row r="165" spans="1:10" s="4" customFormat="1" ht="15">
      <c r="A165" s="139" t="s">
        <v>460</v>
      </c>
      <c r="B165" s="89" t="s">
        <v>90</v>
      </c>
      <c r="C165" s="88" t="s">
        <v>366</v>
      </c>
      <c r="D165" s="89" t="s">
        <v>44</v>
      </c>
      <c r="E165" s="134">
        <f>E166*1*0.1</f>
        <v>24</v>
      </c>
      <c r="F165" s="90">
        <v>193.79</v>
      </c>
      <c r="G165" s="140">
        <f t="shared" si="8"/>
        <v>4650.96</v>
      </c>
      <c r="H165" s="15"/>
      <c r="I165" s="15"/>
      <c r="J165" s="15"/>
    </row>
    <row r="166" spans="1:10" s="4" customFormat="1" ht="25.5">
      <c r="A166" s="139" t="s">
        <v>461</v>
      </c>
      <c r="B166" s="89">
        <v>104086</v>
      </c>
      <c r="C166" s="88" t="s">
        <v>368</v>
      </c>
      <c r="D166" s="89" t="s">
        <v>49</v>
      </c>
      <c r="E166" s="134">
        <v>240</v>
      </c>
      <c r="F166" s="90">
        <v>104.38</v>
      </c>
      <c r="G166" s="140">
        <f t="shared" si="8"/>
        <v>25051.199999999997</v>
      </c>
      <c r="H166" s="15"/>
      <c r="I166" s="15"/>
      <c r="J166" s="15"/>
    </row>
    <row r="167" spans="1:10" s="4" customFormat="1" ht="38.25">
      <c r="A167" s="139" t="s">
        <v>462</v>
      </c>
      <c r="B167" s="89">
        <v>97992</v>
      </c>
      <c r="C167" s="88" t="s">
        <v>367</v>
      </c>
      <c r="D167" s="89" t="s">
        <v>55</v>
      </c>
      <c r="E167" s="134">
        <v>3</v>
      </c>
      <c r="F167" s="90">
        <v>4020.86</v>
      </c>
      <c r="G167" s="140">
        <f t="shared" si="8"/>
        <v>12062.58</v>
      </c>
      <c r="H167" s="15"/>
      <c r="I167" s="15"/>
      <c r="J167" s="15"/>
    </row>
    <row r="168" spans="1:10" s="4" customFormat="1" ht="25.5">
      <c r="A168" s="139" t="s">
        <v>463</v>
      </c>
      <c r="B168" s="89">
        <v>98050</v>
      </c>
      <c r="C168" s="88" t="s">
        <v>352</v>
      </c>
      <c r="D168" s="89" t="s">
        <v>49</v>
      </c>
      <c r="E168" s="134">
        <v>3</v>
      </c>
      <c r="F168" s="90">
        <v>287.34</v>
      </c>
      <c r="G168" s="140">
        <f t="shared" si="8"/>
        <v>862.02</v>
      </c>
      <c r="H168" s="15"/>
      <c r="I168" s="15"/>
      <c r="J168" s="15"/>
    </row>
    <row r="169" spans="1:10" s="4" customFormat="1" ht="25.5">
      <c r="A169" s="139" t="s">
        <v>464</v>
      </c>
      <c r="B169" s="89">
        <v>98115</v>
      </c>
      <c r="C169" s="88" t="s">
        <v>353</v>
      </c>
      <c r="D169" s="89" t="s">
        <v>55</v>
      </c>
      <c r="E169" s="134">
        <v>3</v>
      </c>
      <c r="F169" s="90">
        <v>106.06</v>
      </c>
      <c r="G169" s="140">
        <f t="shared" si="8"/>
        <v>318.18</v>
      </c>
      <c r="H169" s="15"/>
      <c r="I169" s="15"/>
      <c r="J169" s="15"/>
    </row>
    <row r="170" spans="1:10" s="4" customFormat="1" ht="15">
      <c r="A170" s="139" t="s">
        <v>465</v>
      </c>
      <c r="B170" s="89" t="s">
        <v>177</v>
      </c>
      <c r="C170" s="88" t="s">
        <v>178</v>
      </c>
      <c r="D170" s="89" t="s">
        <v>44</v>
      </c>
      <c r="E170" s="134">
        <f>E164-E165</f>
        <v>336</v>
      </c>
      <c r="F170" s="90">
        <v>8.75</v>
      </c>
      <c r="G170" s="140">
        <f t="shared" si="8"/>
        <v>2940</v>
      </c>
      <c r="H170" s="15"/>
      <c r="I170" s="15"/>
      <c r="J170" s="15"/>
    </row>
    <row r="171" spans="1:10" s="4" customFormat="1" ht="15">
      <c r="A171" s="139" t="s">
        <v>466</v>
      </c>
      <c r="B171" s="89" t="s">
        <v>369</v>
      </c>
      <c r="C171" s="88" t="s">
        <v>375</v>
      </c>
      <c r="D171" s="89" t="s">
        <v>44</v>
      </c>
      <c r="E171" s="134">
        <f>E172*0.1</f>
        <v>0.9</v>
      </c>
      <c r="F171" s="90">
        <v>244.51</v>
      </c>
      <c r="G171" s="140">
        <f t="shared" si="8"/>
        <v>220.059</v>
      </c>
      <c r="H171" s="15"/>
      <c r="I171" s="15"/>
      <c r="J171" s="15"/>
    </row>
    <row r="172" spans="1:10" s="4" customFormat="1" ht="15">
      <c r="A172" s="139" t="s">
        <v>467</v>
      </c>
      <c r="B172" s="89" t="s">
        <v>370</v>
      </c>
      <c r="C172" s="88" t="s">
        <v>371</v>
      </c>
      <c r="D172" s="89" t="s">
        <v>37</v>
      </c>
      <c r="E172" s="134">
        <v>9</v>
      </c>
      <c r="F172" s="90">
        <v>7.31</v>
      </c>
      <c r="G172" s="140">
        <f t="shared" si="8"/>
        <v>65.78999999999999</v>
      </c>
      <c r="H172" s="15"/>
      <c r="I172" s="15"/>
      <c r="J172" s="15"/>
    </row>
    <row r="173" spans="1:10" s="4" customFormat="1" ht="15">
      <c r="A173" s="139" t="s">
        <v>468</v>
      </c>
      <c r="B173" s="89" t="s">
        <v>372</v>
      </c>
      <c r="C173" s="88" t="s">
        <v>373</v>
      </c>
      <c r="D173" s="89" t="s">
        <v>37</v>
      </c>
      <c r="E173" s="134">
        <v>9</v>
      </c>
      <c r="F173" s="90">
        <v>14.55</v>
      </c>
      <c r="G173" s="140">
        <f t="shared" si="8"/>
        <v>130.95000000000002</v>
      </c>
      <c r="H173" s="15"/>
      <c r="I173" s="15"/>
      <c r="J173" s="15"/>
    </row>
    <row r="174" spans="1:10" s="4" customFormat="1" ht="25.5">
      <c r="A174" s="139" t="s">
        <v>469</v>
      </c>
      <c r="B174" s="89" t="s">
        <v>364</v>
      </c>
      <c r="C174" s="88" t="s">
        <v>365</v>
      </c>
      <c r="D174" s="89" t="s">
        <v>44</v>
      </c>
      <c r="E174" s="134">
        <f>E173*0.03</f>
        <v>0.27</v>
      </c>
      <c r="F174" s="90">
        <v>1543.97</v>
      </c>
      <c r="G174" s="140">
        <f t="shared" si="8"/>
        <v>416.87190000000004</v>
      </c>
      <c r="H174" s="15"/>
      <c r="I174" s="15"/>
      <c r="J174" s="15"/>
    </row>
    <row r="175" spans="1:10" s="4" customFormat="1" ht="15">
      <c r="A175" s="139" t="s">
        <v>470</v>
      </c>
      <c r="B175" s="89" t="s">
        <v>376</v>
      </c>
      <c r="C175" s="88" t="s">
        <v>377</v>
      </c>
      <c r="D175" s="89" t="s">
        <v>49</v>
      </c>
      <c r="E175" s="134">
        <v>1</v>
      </c>
      <c r="F175" s="90">
        <v>55.04</v>
      </c>
      <c r="G175" s="140">
        <f t="shared" si="8"/>
        <v>55.04</v>
      </c>
      <c r="H175" s="15"/>
      <c r="I175" s="15"/>
      <c r="J175" s="15"/>
    </row>
    <row r="176" spans="1:10" s="4" customFormat="1" ht="15">
      <c r="A176" s="139" t="s">
        <v>471</v>
      </c>
      <c r="B176" s="89" t="s">
        <v>90</v>
      </c>
      <c r="C176" s="88" t="s">
        <v>166</v>
      </c>
      <c r="D176" s="89" t="s">
        <v>44</v>
      </c>
      <c r="E176" s="134">
        <v>0.08</v>
      </c>
      <c r="F176" s="90">
        <v>193.79</v>
      </c>
      <c r="G176" s="140">
        <f t="shared" si="8"/>
        <v>15.5032</v>
      </c>
      <c r="H176" s="15"/>
      <c r="I176" s="15"/>
      <c r="J176" s="15"/>
    </row>
    <row r="177" spans="1:10" s="4" customFormat="1" ht="25.5">
      <c r="A177" s="139" t="s">
        <v>472</v>
      </c>
      <c r="B177" s="89" t="s">
        <v>91</v>
      </c>
      <c r="C177" s="88" t="s">
        <v>198</v>
      </c>
      <c r="D177" s="89" t="s">
        <v>44</v>
      </c>
      <c r="E177" s="134">
        <v>0.28</v>
      </c>
      <c r="F177" s="90">
        <v>940.75</v>
      </c>
      <c r="G177" s="140">
        <f t="shared" si="8"/>
        <v>263.41</v>
      </c>
      <c r="H177" s="131">
        <f>SUM(G161:G177)</f>
        <v>69618.27309999998</v>
      </c>
      <c r="I177" s="15"/>
      <c r="J177" s="15"/>
    </row>
    <row r="178" spans="1:10" s="142" customFormat="1" ht="12.75">
      <c r="A178" s="143" t="s">
        <v>473</v>
      </c>
      <c r="B178" s="144"/>
      <c r="C178" s="145" t="s">
        <v>288</v>
      </c>
      <c r="D178" s="146"/>
      <c r="E178" s="147"/>
      <c r="F178" s="147"/>
      <c r="G178" s="148">
        <f>SUM(G179:G195)</f>
        <v>7005.88</v>
      </c>
      <c r="H178" s="141"/>
      <c r="I178" s="141"/>
      <c r="J178" s="141"/>
    </row>
    <row r="179" spans="1:10" s="4" customFormat="1" ht="38.25">
      <c r="A179" s="123" t="s">
        <v>474</v>
      </c>
      <c r="B179" s="89" t="s">
        <v>289</v>
      </c>
      <c r="C179" s="88" t="s">
        <v>290</v>
      </c>
      <c r="D179" s="89" t="s">
        <v>291</v>
      </c>
      <c r="E179" s="150">
        <v>1</v>
      </c>
      <c r="F179" s="90">
        <v>2016.18</v>
      </c>
      <c r="G179" s="91">
        <f>E179*F179</f>
        <v>2016.18</v>
      </c>
      <c r="H179" s="15"/>
      <c r="I179" s="15"/>
      <c r="J179" s="15"/>
    </row>
    <row r="180" spans="1:10" s="4" customFormat="1" ht="15">
      <c r="A180" s="123" t="s">
        <v>475</v>
      </c>
      <c r="B180" s="89" t="s">
        <v>293</v>
      </c>
      <c r="C180" s="88" t="s">
        <v>294</v>
      </c>
      <c r="D180" s="89" t="s">
        <v>49</v>
      </c>
      <c r="E180" s="150">
        <v>6</v>
      </c>
      <c r="F180" s="90">
        <v>17.6</v>
      </c>
      <c r="G180" s="91">
        <f aca="true" t="shared" si="9" ref="G180:G195">E180*F180</f>
        <v>105.60000000000001</v>
      </c>
      <c r="H180" s="15"/>
      <c r="I180" s="15"/>
      <c r="J180" s="15"/>
    </row>
    <row r="181" spans="1:10" s="4" customFormat="1" ht="15">
      <c r="A181" s="123" t="s">
        <v>476</v>
      </c>
      <c r="B181" s="89" t="s">
        <v>296</v>
      </c>
      <c r="C181" s="88" t="s">
        <v>297</v>
      </c>
      <c r="D181" s="89" t="s">
        <v>49</v>
      </c>
      <c r="E181" s="150">
        <v>4</v>
      </c>
      <c r="F181" s="90">
        <v>76.38</v>
      </c>
      <c r="G181" s="91">
        <f t="shared" si="9"/>
        <v>305.52</v>
      </c>
      <c r="H181" s="15"/>
      <c r="I181" s="15"/>
      <c r="J181" s="15"/>
    </row>
    <row r="182" spans="1:10" s="4" customFormat="1" ht="15">
      <c r="A182" s="123" t="s">
        <v>477</v>
      </c>
      <c r="B182" s="89" t="s">
        <v>299</v>
      </c>
      <c r="C182" s="88" t="s">
        <v>300</v>
      </c>
      <c r="D182" s="89" t="s">
        <v>49</v>
      </c>
      <c r="E182" s="150">
        <v>15</v>
      </c>
      <c r="F182" s="90">
        <v>3.3</v>
      </c>
      <c r="G182" s="91">
        <f t="shared" si="9"/>
        <v>49.5</v>
      </c>
      <c r="H182" s="15"/>
      <c r="I182" s="15"/>
      <c r="J182" s="15"/>
    </row>
    <row r="183" spans="1:10" s="4" customFormat="1" ht="15">
      <c r="A183" s="123" t="s">
        <v>478</v>
      </c>
      <c r="B183" s="89" t="s">
        <v>301</v>
      </c>
      <c r="C183" s="88" t="s">
        <v>302</v>
      </c>
      <c r="D183" s="89" t="s">
        <v>49</v>
      </c>
      <c r="E183" s="150">
        <v>15</v>
      </c>
      <c r="F183" s="90">
        <v>4.02</v>
      </c>
      <c r="G183" s="91">
        <f t="shared" si="9"/>
        <v>60.3</v>
      </c>
      <c r="H183" s="15"/>
      <c r="I183" s="15"/>
      <c r="J183" s="15"/>
    </row>
    <row r="184" spans="1:10" s="4" customFormat="1" ht="15">
      <c r="A184" s="123" t="s">
        <v>479</v>
      </c>
      <c r="B184" s="89" t="s">
        <v>303</v>
      </c>
      <c r="C184" s="88" t="s">
        <v>304</v>
      </c>
      <c r="D184" s="89" t="s">
        <v>49</v>
      </c>
      <c r="E184" s="150">
        <v>5</v>
      </c>
      <c r="F184" s="90">
        <v>11.68</v>
      </c>
      <c r="G184" s="91">
        <f t="shared" si="9"/>
        <v>58.4</v>
      </c>
      <c r="H184" s="15"/>
      <c r="I184" s="15"/>
      <c r="J184" s="15"/>
    </row>
    <row r="185" spans="1:10" s="4" customFormat="1" ht="15">
      <c r="A185" s="123" t="s">
        <v>480</v>
      </c>
      <c r="B185" s="89" t="s">
        <v>305</v>
      </c>
      <c r="C185" s="88" t="s">
        <v>306</v>
      </c>
      <c r="D185" s="89" t="s">
        <v>49</v>
      </c>
      <c r="E185" s="150">
        <v>5</v>
      </c>
      <c r="F185" s="90">
        <v>15.73</v>
      </c>
      <c r="G185" s="91">
        <f t="shared" si="9"/>
        <v>78.65</v>
      </c>
      <c r="H185" s="15"/>
      <c r="I185" s="15"/>
      <c r="J185" s="15"/>
    </row>
    <row r="186" spans="1:10" s="4" customFormat="1" ht="25.5">
      <c r="A186" s="123" t="s">
        <v>481</v>
      </c>
      <c r="B186" s="89" t="s">
        <v>307</v>
      </c>
      <c r="C186" s="88" t="s">
        <v>308</v>
      </c>
      <c r="D186" s="89" t="s">
        <v>55</v>
      </c>
      <c r="E186" s="92">
        <v>4</v>
      </c>
      <c r="F186" s="90">
        <v>326.48</v>
      </c>
      <c r="G186" s="91">
        <f t="shared" si="9"/>
        <v>1305.92</v>
      </c>
      <c r="H186" s="15"/>
      <c r="I186" s="15"/>
      <c r="J186" s="15"/>
    </row>
    <row r="187" spans="1:10" s="4" customFormat="1" ht="15">
      <c r="A187" s="123" t="s">
        <v>482</v>
      </c>
      <c r="B187" s="89" t="s">
        <v>309</v>
      </c>
      <c r="C187" s="88" t="s">
        <v>310</v>
      </c>
      <c r="D187" s="89" t="s">
        <v>55</v>
      </c>
      <c r="E187" s="92">
        <f>SUM(E188:E191)</f>
        <v>9</v>
      </c>
      <c r="F187" s="90">
        <v>15.79</v>
      </c>
      <c r="G187" s="91">
        <f t="shared" si="9"/>
        <v>142.10999999999999</v>
      </c>
      <c r="H187" s="15"/>
      <c r="I187" s="15"/>
      <c r="J187" s="15"/>
    </row>
    <row r="188" spans="1:10" s="4" customFormat="1" ht="15">
      <c r="A188" s="123" t="s">
        <v>483</v>
      </c>
      <c r="B188" s="89" t="s">
        <v>311</v>
      </c>
      <c r="C188" s="88" t="s">
        <v>312</v>
      </c>
      <c r="D188" s="89" t="s">
        <v>313</v>
      </c>
      <c r="E188" s="92">
        <v>2</v>
      </c>
      <c r="F188" s="90">
        <v>32.16</v>
      </c>
      <c r="G188" s="91">
        <f t="shared" si="9"/>
        <v>64.32</v>
      </c>
      <c r="H188" s="15"/>
      <c r="I188" s="15"/>
      <c r="J188" s="15"/>
    </row>
    <row r="189" spans="1:10" s="4" customFormat="1" ht="15">
      <c r="A189" s="123" t="s">
        <v>484</v>
      </c>
      <c r="B189" s="89" t="s">
        <v>314</v>
      </c>
      <c r="C189" s="88" t="s">
        <v>315</v>
      </c>
      <c r="D189" s="89" t="s">
        <v>313</v>
      </c>
      <c r="E189" s="92">
        <v>3</v>
      </c>
      <c r="F189" s="90">
        <v>36.47</v>
      </c>
      <c r="G189" s="91">
        <f t="shared" si="9"/>
        <v>109.41</v>
      </c>
      <c r="H189" s="15"/>
      <c r="I189" s="15"/>
      <c r="J189" s="15"/>
    </row>
    <row r="190" spans="1:10" s="4" customFormat="1" ht="15">
      <c r="A190" s="123" t="s">
        <v>485</v>
      </c>
      <c r="B190" s="89" t="s">
        <v>316</v>
      </c>
      <c r="C190" s="88" t="s">
        <v>317</v>
      </c>
      <c r="D190" s="89" t="s">
        <v>313</v>
      </c>
      <c r="E190" s="92">
        <v>3</v>
      </c>
      <c r="F190" s="90">
        <v>34.52</v>
      </c>
      <c r="G190" s="91">
        <f t="shared" si="9"/>
        <v>103.56</v>
      </c>
      <c r="H190" s="15"/>
      <c r="I190" s="15"/>
      <c r="J190" s="15"/>
    </row>
    <row r="191" spans="1:10" s="4" customFormat="1" ht="25.5">
      <c r="A191" s="123" t="s">
        <v>486</v>
      </c>
      <c r="B191" s="89" t="s">
        <v>318</v>
      </c>
      <c r="C191" s="88" t="s">
        <v>319</v>
      </c>
      <c r="D191" s="89" t="s">
        <v>55</v>
      </c>
      <c r="E191" s="92">
        <v>1</v>
      </c>
      <c r="F191" s="90">
        <v>714.7</v>
      </c>
      <c r="G191" s="91">
        <f t="shared" si="9"/>
        <v>714.7</v>
      </c>
      <c r="H191" s="15"/>
      <c r="I191" s="15"/>
      <c r="J191" s="15"/>
    </row>
    <row r="192" spans="1:10" s="4" customFormat="1" ht="15">
      <c r="A192" s="123" t="s">
        <v>487</v>
      </c>
      <c r="B192" s="89" t="s">
        <v>320</v>
      </c>
      <c r="C192" s="88" t="s">
        <v>321</v>
      </c>
      <c r="D192" s="89" t="s">
        <v>55</v>
      </c>
      <c r="E192" s="92">
        <v>5</v>
      </c>
      <c r="F192" s="90">
        <v>31.04</v>
      </c>
      <c r="G192" s="91">
        <f t="shared" si="9"/>
        <v>155.2</v>
      </c>
      <c r="H192" s="15"/>
      <c r="I192" s="15"/>
      <c r="J192" s="15"/>
    </row>
    <row r="193" spans="1:10" s="4" customFormat="1" ht="15">
      <c r="A193" s="123" t="s">
        <v>488</v>
      </c>
      <c r="B193" s="89" t="s">
        <v>322</v>
      </c>
      <c r="C193" s="88" t="s">
        <v>323</v>
      </c>
      <c r="D193" s="89" t="s">
        <v>55</v>
      </c>
      <c r="E193" s="92">
        <v>3</v>
      </c>
      <c r="F193" s="90">
        <v>119</v>
      </c>
      <c r="G193" s="91">
        <f t="shared" si="9"/>
        <v>357</v>
      </c>
      <c r="H193" s="15"/>
      <c r="I193" s="15"/>
      <c r="J193" s="15"/>
    </row>
    <row r="194" spans="1:10" s="4" customFormat="1" ht="15">
      <c r="A194" s="123" t="s">
        <v>489</v>
      </c>
      <c r="B194" s="89" t="s">
        <v>324</v>
      </c>
      <c r="C194" s="88" t="s">
        <v>325</v>
      </c>
      <c r="D194" s="89" t="s">
        <v>291</v>
      </c>
      <c r="E194" s="92">
        <v>3</v>
      </c>
      <c r="F194" s="90">
        <v>195.17</v>
      </c>
      <c r="G194" s="91">
        <f t="shared" si="9"/>
        <v>585.51</v>
      </c>
      <c r="H194" s="15"/>
      <c r="I194" s="15"/>
      <c r="J194" s="15"/>
    </row>
    <row r="195" spans="1:10" s="4" customFormat="1" ht="25.5">
      <c r="A195" s="123" t="s">
        <v>490</v>
      </c>
      <c r="B195" s="89" t="s">
        <v>326</v>
      </c>
      <c r="C195" s="88" t="s">
        <v>327</v>
      </c>
      <c r="D195" s="89" t="s">
        <v>55</v>
      </c>
      <c r="E195" s="92">
        <v>1</v>
      </c>
      <c r="F195" s="90">
        <v>794</v>
      </c>
      <c r="G195" s="91">
        <f t="shared" si="9"/>
        <v>794</v>
      </c>
      <c r="H195" s="15"/>
      <c r="I195" s="15"/>
      <c r="J195" s="15"/>
    </row>
    <row r="196" spans="1:10" s="142" customFormat="1" ht="12.75">
      <c r="A196" s="143" t="s">
        <v>491</v>
      </c>
      <c r="B196" s="144"/>
      <c r="C196" s="145" t="s">
        <v>329</v>
      </c>
      <c r="D196" s="146"/>
      <c r="E196" s="147"/>
      <c r="F196" s="147"/>
      <c r="G196" s="148">
        <f>SUM(G197:G198)</f>
        <v>5826.786</v>
      </c>
      <c r="H196" s="141"/>
      <c r="I196" s="141"/>
      <c r="J196" s="141"/>
    </row>
    <row r="197" spans="1:10" s="4" customFormat="1" ht="25.5">
      <c r="A197" s="123" t="s">
        <v>492</v>
      </c>
      <c r="B197" s="89">
        <v>94279</v>
      </c>
      <c r="C197" s="88" t="s">
        <v>53</v>
      </c>
      <c r="D197" s="89" t="s">
        <v>49</v>
      </c>
      <c r="E197" s="92">
        <v>39</v>
      </c>
      <c r="F197" s="90">
        <v>49.45</v>
      </c>
      <c r="G197" s="91">
        <f>E197*F197</f>
        <v>1928.5500000000002</v>
      </c>
      <c r="H197" s="15"/>
      <c r="I197" s="15"/>
      <c r="J197" s="15"/>
    </row>
    <row r="198" spans="1:10" s="4" customFormat="1" ht="25.5">
      <c r="A198" s="123" t="s">
        <v>493</v>
      </c>
      <c r="B198" s="89">
        <v>92398</v>
      </c>
      <c r="C198" s="88" t="s">
        <v>54</v>
      </c>
      <c r="D198" s="89" t="s">
        <v>37</v>
      </c>
      <c r="E198" s="92">
        <v>39.4</v>
      </c>
      <c r="F198" s="90">
        <v>98.94</v>
      </c>
      <c r="G198" s="91">
        <f>E198*F198</f>
        <v>3898.236</v>
      </c>
      <c r="H198" s="15"/>
      <c r="I198" s="15"/>
      <c r="J198" s="15"/>
    </row>
    <row r="199" spans="1:10" s="159" customFormat="1" ht="15.75" thickBot="1">
      <c r="A199" s="151"/>
      <c r="B199" s="152"/>
      <c r="C199" s="153" t="s">
        <v>378</v>
      </c>
      <c r="D199" s="154"/>
      <c r="E199" s="155"/>
      <c r="F199" s="156"/>
      <c r="G199" s="157">
        <f>G196+G178+G140+G128+G123+G119+G107+G94</f>
        <v>146896.53992799998</v>
      </c>
      <c r="H199" s="158"/>
      <c r="I199" s="158"/>
      <c r="J199" s="158"/>
    </row>
    <row r="200" spans="1:10" ht="4.5" customHeight="1" thickBot="1" thickTop="1">
      <c r="A200" s="65"/>
      <c r="B200" s="66"/>
      <c r="C200" s="67"/>
      <c r="D200" s="68"/>
      <c r="E200" s="69"/>
      <c r="F200" s="70"/>
      <c r="G200" s="71"/>
      <c r="H200" s="16"/>
      <c r="I200" s="16"/>
      <c r="J200" s="16"/>
    </row>
    <row r="201" spans="1:10" ht="24.75" customHeight="1" thickBot="1" thickTop="1">
      <c r="A201" s="72" t="s">
        <v>7</v>
      </c>
      <c r="B201" s="93"/>
      <c r="C201" s="73"/>
      <c r="D201" s="74"/>
      <c r="E201" s="75"/>
      <c r="F201" s="191">
        <f>G199+G92+G83+G63+G52+G43+G25+G18+G11</f>
        <v>988053.2571080001</v>
      </c>
      <c r="G201" s="192"/>
      <c r="H201" s="17"/>
      <c r="I201" s="16"/>
      <c r="J201" s="16"/>
    </row>
    <row r="202" spans="1:12" ht="15" customHeight="1" thickBot="1" thickTop="1">
      <c r="A202" s="72" t="s">
        <v>75</v>
      </c>
      <c r="B202" s="93"/>
      <c r="C202" s="73"/>
      <c r="D202" s="74"/>
      <c r="E202" s="75"/>
      <c r="F202" s="193">
        <f>F201*0.196</f>
        <v>193658.43839316803</v>
      </c>
      <c r="G202" s="194"/>
      <c r="H202" s="16"/>
      <c r="I202" s="16"/>
      <c r="J202" s="16"/>
      <c r="L202" s="2"/>
    </row>
    <row r="203" spans="1:10" ht="24.75" customHeight="1" thickBot="1" thickTop="1">
      <c r="A203" s="99" t="s">
        <v>76</v>
      </c>
      <c r="B203" s="100"/>
      <c r="C203" s="101"/>
      <c r="D203" s="101"/>
      <c r="E203" s="102"/>
      <c r="F203" s="171">
        <f>SUM(F201:G202)</f>
        <v>1181711.6955011683</v>
      </c>
      <c r="G203" s="172"/>
      <c r="H203" s="16"/>
      <c r="I203" s="16"/>
      <c r="J203" s="16"/>
    </row>
    <row r="204" spans="1:7" ht="13.5" customHeight="1" thickTop="1">
      <c r="A204" s="12"/>
      <c r="B204" s="94"/>
      <c r="C204" s="13"/>
      <c r="D204" s="12"/>
      <c r="E204" s="14"/>
      <c r="F204" s="14"/>
      <c r="G204" s="14"/>
    </row>
    <row r="205" spans="1:7" ht="13.5" customHeight="1">
      <c r="A205" s="173" t="s">
        <v>495</v>
      </c>
      <c r="B205" s="173"/>
      <c r="C205" s="173"/>
      <c r="D205" s="8"/>
      <c r="E205" s="9"/>
      <c r="F205" s="9"/>
      <c r="G205" s="9"/>
    </row>
    <row r="206" spans="1:7" ht="13.5" customHeight="1">
      <c r="A206" s="8"/>
      <c r="B206" s="95"/>
      <c r="C206" s="5"/>
      <c r="D206" s="8"/>
      <c r="E206" s="9"/>
      <c r="F206" s="9"/>
      <c r="G206" s="9"/>
    </row>
    <row r="207" spans="1:7" ht="13.5" customHeight="1">
      <c r="A207" s="8"/>
      <c r="B207" s="95"/>
      <c r="C207" s="5"/>
      <c r="D207" s="8"/>
      <c r="E207" s="9"/>
      <c r="F207" s="9"/>
      <c r="G207" s="9"/>
    </row>
    <row r="208" spans="1:7" ht="13.5" customHeight="1">
      <c r="A208" s="8"/>
      <c r="B208" s="95"/>
      <c r="C208" s="5"/>
      <c r="D208" s="8"/>
      <c r="E208" s="9"/>
      <c r="F208" s="9"/>
      <c r="G208" s="9"/>
    </row>
    <row r="209" spans="1:7" ht="13.5" customHeight="1">
      <c r="A209" s="8"/>
      <c r="B209" s="95"/>
      <c r="C209" s="5"/>
      <c r="D209" s="8"/>
      <c r="E209" s="9"/>
      <c r="F209" s="9"/>
      <c r="G209" s="9"/>
    </row>
    <row r="210" spans="1:7" ht="13.5" customHeight="1">
      <c r="A210" s="8"/>
      <c r="B210" s="130" t="s">
        <v>8</v>
      </c>
      <c r="C210" s="5"/>
      <c r="D210" s="8" t="s">
        <v>10</v>
      </c>
      <c r="E210" s="9"/>
      <c r="F210" s="9"/>
      <c r="G210" s="9"/>
    </row>
    <row r="211" spans="1:7" ht="12.75" customHeight="1">
      <c r="A211" s="8"/>
      <c r="B211" s="174" t="s">
        <v>28</v>
      </c>
      <c r="C211" s="175"/>
      <c r="D211" s="6" t="s">
        <v>27</v>
      </c>
      <c r="E211" s="10"/>
      <c r="F211" s="10"/>
      <c r="G211" s="10"/>
    </row>
    <row r="212" spans="1:7" ht="12.75" customHeight="1">
      <c r="A212" s="8"/>
      <c r="B212" s="175" t="s">
        <v>9</v>
      </c>
      <c r="C212" s="176"/>
      <c r="D212" s="107" t="s">
        <v>57</v>
      </c>
      <c r="E212" s="10"/>
      <c r="F212" s="10"/>
      <c r="G212" s="10"/>
    </row>
    <row r="213" spans="1:7" ht="12.75" customHeight="1">
      <c r="A213" s="8"/>
      <c r="B213" s="128" t="s">
        <v>11</v>
      </c>
      <c r="C213" s="5"/>
      <c r="D213" s="129" t="s">
        <v>33</v>
      </c>
      <c r="E213" s="9"/>
      <c r="F213" s="9"/>
      <c r="G213" s="9"/>
    </row>
    <row r="214" spans="1:7" ht="13.5" customHeight="1">
      <c r="A214" s="8"/>
      <c r="B214" s="96"/>
      <c r="C214" s="8"/>
      <c r="D214" s="11"/>
      <c r="E214" s="8"/>
      <c r="F214" s="8"/>
      <c r="G214" s="8"/>
    </row>
    <row r="215" spans="2:7" ht="12.75">
      <c r="B215" s="97"/>
      <c r="C215"/>
      <c r="E215"/>
      <c r="F215"/>
      <c r="G215"/>
    </row>
    <row r="216" spans="2:7" ht="12.75">
      <c r="B216" s="97"/>
      <c r="C216"/>
      <c r="E216"/>
      <c r="F216"/>
      <c r="G216"/>
    </row>
    <row r="217" spans="2:7" ht="12.75">
      <c r="B217" s="97"/>
      <c r="C217"/>
      <c r="E217"/>
      <c r="F217"/>
      <c r="G217"/>
    </row>
  </sheetData>
  <sheetProtection/>
  <mergeCells count="10">
    <mergeCell ref="F203:G203"/>
    <mergeCell ref="A205:C205"/>
    <mergeCell ref="B211:C211"/>
    <mergeCell ref="B212:C212"/>
    <mergeCell ref="A1:B4"/>
    <mergeCell ref="C1:G1"/>
    <mergeCell ref="C2:G2"/>
    <mergeCell ref="C3:G3"/>
    <mergeCell ref="F201:G201"/>
    <mergeCell ref="F202:G202"/>
  </mergeCells>
  <conditionalFormatting sqref="F67">
    <cfRule type="expression" priority="68" dxfId="0" stopIfTrue="1">
      <formula>G67&lt;6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portrait" paperSize="9" scale="6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O52"/>
  <sheetViews>
    <sheetView showGridLines="0" view="pageBreakPreview" zoomScale="130" zoomScaleSheetLayoutView="130" zoomScalePageLayoutView="0" workbookViewId="0" topLeftCell="A1">
      <selection activeCell="K22" sqref="K22"/>
    </sheetView>
  </sheetViews>
  <sheetFormatPr defaultColWidth="9.00390625" defaultRowHeight="12.75"/>
  <cols>
    <col min="1" max="1" width="6.140625" style="21" customWidth="1"/>
    <col min="2" max="2" width="52.8515625" style="21" customWidth="1"/>
    <col min="3" max="3" width="15.7109375" style="21" customWidth="1"/>
    <col min="4" max="8" width="14.7109375" style="21" customWidth="1"/>
    <col min="9" max="9" width="16.7109375" style="21" customWidth="1"/>
    <col min="10" max="10" width="14.57421875" style="21" customWidth="1"/>
    <col min="11" max="16384" width="9.00390625" style="21" customWidth="1"/>
  </cols>
  <sheetData>
    <row r="1" spans="1:9" ht="19.5" customHeight="1" thickTop="1">
      <c r="A1" s="18"/>
      <c r="B1" s="19"/>
      <c r="C1" s="20"/>
      <c r="D1" s="206" t="s">
        <v>12</v>
      </c>
      <c r="E1" s="207"/>
      <c r="F1" s="207"/>
      <c r="G1" s="207"/>
      <c r="H1" s="207"/>
      <c r="I1" s="208"/>
    </row>
    <row r="2" spans="1:9" ht="18" customHeight="1">
      <c r="A2" s="22"/>
      <c r="B2" s="205" t="s">
        <v>13</v>
      </c>
      <c r="C2" s="205"/>
      <c r="D2" s="24" t="s">
        <v>14</v>
      </c>
      <c r="E2" s="103"/>
      <c r="F2" s="103"/>
      <c r="G2" s="103"/>
      <c r="H2" s="10"/>
      <c r="I2" s="25"/>
    </row>
    <row r="3" spans="1:9" ht="18" customHeight="1">
      <c r="A3" s="22"/>
      <c r="B3" s="209" t="s">
        <v>15</v>
      </c>
      <c r="C3" s="209"/>
      <c r="D3" s="24" t="s">
        <v>647</v>
      </c>
      <c r="E3" s="103"/>
      <c r="F3" s="103"/>
      <c r="G3" s="103"/>
      <c r="H3" s="10"/>
      <c r="I3" s="25"/>
    </row>
    <row r="4" spans="1:9" ht="18" customHeight="1" thickBot="1">
      <c r="A4" s="22"/>
      <c r="B4" s="26"/>
      <c r="C4" s="26"/>
      <c r="D4" s="210" t="s">
        <v>32</v>
      </c>
      <c r="E4" s="211"/>
      <c r="F4" s="211"/>
      <c r="G4" s="211"/>
      <c r="H4" s="212"/>
      <c r="I4" s="213"/>
    </row>
    <row r="5" spans="1:15" ht="15" thickTop="1">
      <c r="A5" s="27" t="s">
        <v>0</v>
      </c>
      <c r="B5" s="28" t="s">
        <v>16</v>
      </c>
      <c r="C5" s="29" t="s">
        <v>17</v>
      </c>
      <c r="D5" s="214" t="s">
        <v>18</v>
      </c>
      <c r="E5" s="214"/>
      <c r="F5" s="214"/>
      <c r="G5" s="214"/>
      <c r="H5" s="214"/>
      <c r="I5" s="30" t="s">
        <v>19</v>
      </c>
      <c r="K5" s="215"/>
      <c r="L5" s="215"/>
      <c r="M5" s="215"/>
      <c r="N5" s="215"/>
      <c r="O5" s="215"/>
    </row>
    <row r="6" spans="1:9" ht="15" thickBot="1">
      <c r="A6" s="31"/>
      <c r="B6" s="32" t="s">
        <v>20</v>
      </c>
      <c r="C6" s="33" t="s">
        <v>21</v>
      </c>
      <c r="D6" s="197" t="s">
        <v>646</v>
      </c>
      <c r="E6" s="197"/>
      <c r="F6" s="197"/>
      <c r="G6" s="197"/>
      <c r="H6" s="197"/>
      <c r="I6" s="34" t="s">
        <v>21</v>
      </c>
    </row>
    <row r="7" spans="1:9" ht="17.25" thickBot="1" thickTop="1">
      <c r="A7" s="35"/>
      <c r="B7" s="36" t="s">
        <v>22</v>
      </c>
      <c r="C7" s="37"/>
      <c r="D7" s="38" t="s">
        <v>23</v>
      </c>
      <c r="E7" s="38" t="s">
        <v>24</v>
      </c>
      <c r="F7" s="38" t="s">
        <v>30</v>
      </c>
      <c r="G7" s="38"/>
      <c r="H7" s="39"/>
      <c r="I7" s="40"/>
    </row>
    <row r="8" spans="1:10" ht="13.5" customHeight="1" thickTop="1">
      <c r="A8" s="41"/>
      <c r="B8" s="42"/>
      <c r="C8" s="110"/>
      <c r="D8" s="111"/>
      <c r="E8" s="43"/>
      <c r="F8" s="43"/>
      <c r="G8" s="43"/>
      <c r="H8" s="112"/>
      <c r="I8" s="113"/>
      <c r="J8" s="22"/>
    </row>
    <row r="9" spans="1:10" s="49" customFormat="1" ht="12" customHeight="1">
      <c r="A9" s="44">
        <v>1</v>
      </c>
      <c r="B9" s="45" t="str">
        <f>'ORÇAMENTO ok (3)'!C6</f>
        <v>SERVIÇOS PRELIMINARES</v>
      </c>
      <c r="C9" s="109">
        <f>'ORÇAMENTO ok (3)'!G9</f>
        <v>5873.73</v>
      </c>
      <c r="D9" s="108">
        <f>C9/3</f>
        <v>1957.9099999999999</v>
      </c>
      <c r="E9" s="104">
        <f>C9/3</f>
        <v>1957.9099999999999</v>
      </c>
      <c r="F9" s="104">
        <f>C9/3</f>
        <v>1957.9099999999999</v>
      </c>
      <c r="G9" s="104"/>
      <c r="H9" s="114"/>
      <c r="I9" s="115">
        <f>SUM(D9:H9)</f>
        <v>5873.73</v>
      </c>
      <c r="J9" s="48"/>
    </row>
    <row r="10" spans="1:10" s="49" customFormat="1" ht="4.5" customHeight="1">
      <c r="A10" s="44"/>
      <c r="B10" s="45"/>
      <c r="C10" s="109"/>
      <c r="D10" s="64"/>
      <c r="E10" s="64"/>
      <c r="F10" s="64"/>
      <c r="G10" s="104"/>
      <c r="H10" s="114"/>
      <c r="I10" s="115"/>
      <c r="J10" s="48"/>
    </row>
    <row r="11" spans="1:10" s="49" customFormat="1" ht="12" customHeight="1">
      <c r="A11" s="44">
        <v>2</v>
      </c>
      <c r="B11" s="45" t="str">
        <f>'ORÇAMENTO ok (3)'!C10</f>
        <v>CAMINHO - Intertravado</v>
      </c>
      <c r="C11" s="109">
        <f>'ORÇAMENTO ok (3)'!G15</f>
        <v>185807.243625</v>
      </c>
      <c r="D11" s="108">
        <f>C11/3</f>
        <v>61935.747875</v>
      </c>
      <c r="E11" s="104">
        <f>C11/3</f>
        <v>61935.747875</v>
      </c>
      <c r="F11" s="104">
        <f>C11/3</f>
        <v>61935.747875</v>
      </c>
      <c r="G11" s="104"/>
      <c r="H11" s="116"/>
      <c r="I11" s="47">
        <f>SUM(D11:F11)</f>
        <v>185807.243625</v>
      </c>
      <c r="J11" s="48"/>
    </row>
    <row r="12" spans="1:10" s="49" customFormat="1" ht="4.5" customHeight="1">
      <c r="A12" s="44"/>
      <c r="B12" s="50"/>
      <c r="C12" s="109"/>
      <c r="D12" s="64"/>
      <c r="E12" s="64"/>
      <c r="F12" s="64"/>
      <c r="G12" s="46"/>
      <c r="H12" s="46"/>
      <c r="I12" s="47"/>
      <c r="J12" s="48"/>
    </row>
    <row r="13" spans="1:10" s="49" customFormat="1" ht="12" customHeight="1">
      <c r="A13" s="44">
        <v>3</v>
      </c>
      <c r="B13" s="45" t="str">
        <f>'ORÇAMENTO ok (3)'!C16</f>
        <v>PARADAS (Intertravado) e MURAIS</v>
      </c>
      <c r="C13" s="109">
        <f>'ORÇAMENTO ok (3)'!G32</f>
        <v>70056.42249999999</v>
      </c>
      <c r="D13" s="108">
        <f>C13/2</f>
        <v>35028.21124999999</v>
      </c>
      <c r="E13" s="104">
        <f>C13/2</f>
        <v>35028.21124999999</v>
      </c>
      <c r="F13" s="104"/>
      <c r="G13" s="104"/>
      <c r="H13" s="116"/>
      <c r="I13" s="47">
        <f>SUM(D13:F13)</f>
        <v>70056.42249999999</v>
      </c>
      <c r="J13" s="48"/>
    </row>
    <row r="14" spans="1:10" s="49" customFormat="1" ht="4.5" customHeight="1">
      <c r="A14" s="44"/>
      <c r="B14" s="50"/>
      <c r="C14" s="109"/>
      <c r="D14" s="64"/>
      <c r="E14" s="64"/>
      <c r="F14" s="46"/>
      <c r="G14" s="46"/>
      <c r="H14" s="46"/>
      <c r="I14" s="47"/>
      <c r="J14" s="48"/>
    </row>
    <row r="15" spans="1:10" s="49" customFormat="1" ht="12" customHeight="1">
      <c r="A15" s="44">
        <v>4</v>
      </c>
      <c r="B15" s="45" t="str">
        <f>'ORÇAMENTO ok (3)'!C33</f>
        <v>PRAÇA (parte baixa) - Intertravado</v>
      </c>
      <c r="C15" s="109">
        <f>'ORÇAMENTO ok (3)'!G40</f>
        <v>232439.235</v>
      </c>
      <c r="D15" s="108">
        <f>C15/2</f>
        <v>116219.6175</v>
      </c>
      <c r="E15" s="104">
        <f>C15/2</f>
        <v>116219.6175</v>
      </c>
      <c r="F15" s="104"/>
      <c r="G15" s="104"/>
      <c r="H15" s="116"/>
      <c r="I15" s="47">
        <f>SUM(D15:F15)</f>
        <v>232439.235</v>
      </c>
      <c r="J15" s="48"/>
    </row>
    <row r="16" spans="1:10" s="49" customFormat="1" ht="4.5" customHeight="1">
      <c r="A16" s="44"/>
      <c r="B16" s="50"/>
      <c r="C16" s="109"/>
      <c r="D16" s="64"/>
      <c r="E16" s="64"/>
      <c r="F16" s="46"/>
      <c r="G16" s="46"/>
      <c r="H16" s="46"/>
      <c r="I16" s="47"/>
      <c r="J16" s="48"/>
    </row>
    <row r="17" spans="1:10" s="49" customFormat="1" ht="12" customHeight="1">
      <c r="A17" s="44">
        <v>5</v>
      </c>
      <c r="B17" s="45" t="str">
        <f>'ORÇAMENTO ok (3)'!C41</f>
        <v>ESTACIONAMENTO </v>
      </c>
      <c r="C17" s="109">
        <f>'ORÇAMENTO ok (3)'!G51</f>
        <v>28661.619270000003</v>
      </c>
      <c r="D17" s="108">
        <f>C17</f>
        <v>28661.619270000003</v>
      </c>
      <c r="E17" s="104"/>
      <c r="F17" s="104"/>
      <c r="G17" s="104"/>
      <c r="H17" s="116"/>
      <c r="I17" s="47">
        <f>SUM(D17:F17)</f>
        <v>28661.619270000003</v>
      </c>
      <c r="J17" s="48"/>
    </row>
    <row r="18" spans="1:10" s="49" customFormat="1" ht="4.5" customHeight="1">
      <c r="A18" s="44"/>
      <c r="B18" s="50"/>
      <c r="C18" s="109"/>
      <c r="D18" s="64"/>
      <c r="E18" s="46"/>
      <c r="F18" s="46"/>
      <c r="G18" s="46"/>
      <c r="H18" s="46"/>
      <c r="I18" s="47"/>
      <c r="J18" s="48"/>
    </row>
    <row r="19" spans="1:10" s="49" customFormat="1" ht="12" customHeight="1">
      <c r="A19" s="44">
        <v>6</v>
      </c>
      <c r="B19" s="45" t="str">
        <f>'ORÇAMENTO ok (3)'!C52</f>
        <v>DRENAGEM</v>
      </c>
      <c r="C19" s="109">
        <f>'ORÇAMENTO ok (3)'!G66</f>
        <v>281527.78329999995</v>
      </c>
      <c r="D19" s="108">
        <f>C19/4</f>
        <v>70381.94582499999</v>
      </c>
      <c r="E19" s="104">
        <f>C19/4</f>
        <v>70381.94582499999</v>
      </c>
      <c r="F19" s="104">
        <f>C19-D19-E19</f>
        <v>140763.89164999995</v>
      </c>
      <c r="G19" s="104"/>
      <c r="H19" s="116"/>
      <c r="I19" s="47">
        <f>SUM(D19:F19)</f>
        <v>281527.7832999999</v>
      </c>
      <c r="J19" s="48"/>
    </row>
    <row r="20" spans="1:10" s="49" customFormat="1" ht="4.5" customHeight="1">
      <c r="A20" s="44"/>
      <c r="B20" s="50"/>
      <c r="C20" s="109"/>
      <c r="D20" s="64"/>
      <c r="E20" s="64"/>
      <c r="F20" s="64"/>
      <c r="G20" s="46"/>
      <c r="H20" s="46"/>
      <c r="I20" s="47"/>
      <c r="J20" s="48"/>
    </row>
    <row r="21" spans="1:11" s="49" customFormat="1" ht="12" customHeight="1">
      <c r="A21" s="44">
        <v>7</v>
      </c>
      <c r="B21" s="45" t="str">
        <f>'ORÇAMENTO ok (3)'!C67</f>
        <v>PRAÇA (parte alta) - Intertravado</v>
      </c>
      <c r="C21" s="109">
        <f>'ORÇAMENTO ok (3)'!G74</f>
        <v>113501.27000000002</v>
      </c>
      <c r="D21" s="108"/>
      <c r="E21" s="104">
        <f>C21/2</f>
        <v>56750.63500000001</v>
      </c>
      <c r="F21" s="104">
        <f>C21/2</f>
        <v>56750.63500000001</v>
      </c>
      <c r="G21" s="104"/>
      <c r="H21" s="116"/>
      <c r="I21" s="47">
        <f>SUM(D21:F21)</f>
        <v>113501.27000000002</v>
      </c>
      <c r="J21" s="48"/>
      <c r="K21" s="49">
        <f>105.94-52.5</f>
        <v>53.44</v>
      </c>
    </row>
    <row r="22" spans="1:10" s="49" customFormat="1" ht="4.5" customHeight="1">
      <c r="A22" s="44"/>
      <c r="B22" s="50"/>
      <c r="C22" s="109"/>
      <c r="D22" s="46"/>
      <c r="E22" s="64"/>
      <c r="F22" s="64"/>
      <c r="G22" s="46"/>
      <c r="H22" s="46"/>
      <c r="I22" s="47"/>
      <c r="J22" s="48"/>
    </row>
    <row r="23" spans="1:10" s="49" customFormat="1" ht="12" customHeight="1">
      <c r="A23" s="44">
        <v>8</v>
      </c>
      <c r="B23" s="45" t="str">
        <f>'ORÇAMENTO ok (3)'!C75</f>
        <v>QUIOSQUE COM BANHEIROS</v>
      </c>
      <c r="C23" s="109">
        <f>'ORÇAMENTO ok (3)'!G172</f>
        <v>100542.546028</v>
      </c>
      <c r="D23" s="108">
        <f>C23/3</f>
        <v>33514.18200933333</v>
      </c>
      <c r="E23" s="104">
        <f>C23/3</f>
        <v>33514.18200933333</v>
      </c>
      <c r="F23" s="104">
        <f>C23/3</f>
        <v>33514.18200933333</v>
      </c>
      <c r="G23" s="104"/>
      <c r="H23" s="116"/>
      <c r="I23" s="47">
        <f>SUM(D23:F23)</f>
        <v>100542.54602799998</v>
      </c>
      <c r="J23" s="48"/>
    </row>
    <row r="24" spans="1:10" s="49" customFormat="1" ht="4.5" customHeight="1">
      <c r="A24" s="44"/>
      <c r="B24" s="50"/>
      <c r="C24" s="109"/>
      <c r="D24" s="64"/>
      <c r="E24" s="64"/>
      <c r="F24" s="64"/>
      <c r="G24" s="46"/>
      <c r="H24" s="46"/>
      <c r="I24" s="47"/>
      <c r="J24" s="48"/>
    </row>
    <row r="25" spans="1:10" s="49" customFormat="1" ht="12" customHeight="1">
      <c r="A25" s="44">
        <v>9</v>
      </c>
      <c r="B25" s="45" t="str">
        <f>'ORÇAMENTO ok (3)'!C173</f>
        <v>CAMINHO SECUNDÁRIO - Intertravado</v>
      </c>
      <c r="C25" s="109">
        <f>'ORÇAMENTO ok (3)'!G178</f>
        <v>31752.71025</v>
      </c>
      <c r="D25" s="108">
        <f>C25</f>
        <v>31752.71025</v>
      </c>
      <c r="E25" s="104"/>
      <c r="F25" s="104"/>
      <c r="G25" s="104"/>
      <c r="H25" s="116"/>
      <c r="I25" s="47">
        <f>SUM(D25:F25)</f>
        <v>31752.71025</v>
      </c>
      <c r="J25" s="48"/>
    </row>
    <row r="26" spans="1:10" s="49" customFormat="1" ht="4.5" customHeight="1">
      <c r="A26" s="44"/>
      <c r="B26" s="50"/>
      <c r="C26" s="109"/>
      <c r="D26" s="64"/>
      <c r="E26" s="46"/>
      <c r="F26" s="46"/>
      <c r="G26" s="46"/>
      <c r="H26" s="46"/>
      <c r="I26" s="47"/>
      <c r="J26" s="48"/>
    </row>
    <row r="27" spans="1:10" s="49" customFormat="1" ht="12" customHeight="1">
      <c r="A27" s="44">
        <v>10</v>
      </c>
      <c r="B27" s="45" t="str">
        <f>'ORÇAMENTO ok (3)'!C179</f>
        <v>CALÇADA NOVA</v>
      </c>
      <c r="C27" s="109">
        <f>'ORÇAMENTO ok (3)'!G184</f>
        <v>32492.73117</v>
      </c>
      <c r="D27" s="108"/>
      <c r="E27" s="104"/>
      <c r="F27" s="104">
        <f>C27</f>
        <v>32492.73117</v>
      </c>
      <c r="G27" s="104"/>
      <c r="H27" s="116"/>
      <c r="I27" s="47">
        <f>SUM(D27:F27)</f>
        <v>32492.73117</v>
      </c>
      <c r="J27" s="48"/>
    </row>
    <row r="28" spans="1:10" s="49" customFormat="1" ht="4.5" customHeight="1">
      <c r="A28" s="44"/>
      <c r="B28" s="50"/>
      <c r="C28" s="109"/>
      <c r="D28" s="46"/>
      <c r="E28" s="46"/>
      <c r="F28" s="64"/>
      <c r="G28" s="46"/>
      <c r="H28" s="46"/>
      <c r="I28" s="47"/>
      <c r="J28" s="48"/>
    </row>
    <row r="29" spans="1:10" s="49" customFormat="1" ht="12" customHeight="1">
      <c r="A29" s="44">
        <v>11</v>
      </c>
      <c r="B29" s="45" t="str">
        <f>'ORÇAMENTO ok (3)'!C185</f>
        <v>MELHORIAS NO MURAL</v>
      </c>
      <c r="C29" s="109">
        <f>'ORÇAMENTO ok (3)'!G189</f>
        <v>23310.722</v>
      </c>
      <c r="D29" s="108"/>
      <c r="E29" s="104"/>
      <c r="F29" s="104">
        <f>C29</f>
        <v>23310.722</v>
      </c>
      <c r="G29" s="104"/>
      <c r="H29" s="116"/>
      <c r="I29" s="47">
        <f>SUM(D29:F30)</f>
        <v>23310.722</v>
      </c>
      <c r="J29" s="48"/>
    </row>
    <row r="30" spans="1:10" s="49" customFormat="1" ht="4.5" customHeight="1" thickBot="1">
      <c r="A30" s="44"/>
      <c r="B30" s="50"/>
      <c r="C30" s="109"/>
      <c r="D30" s="46"/>
      <c r="E30" s="46"/>
      <c r="F30" s="64"/>
      <c r="G30" s="46"/>
      <c r="H30" s="46"/>
      <c r="I30" s="47"/>
      <c r="J30" s="48"/>
    </row>
    <row r="31" spans="1:10" ht="19.5" customHeight="1" thickBot="1" thickTop="1">
      <c r="A31" s="198" t="s">
        <v>7</v>
      </c>
      <c r="B31" s="199"/>
      <c r="C31" s="84">
        <f>SUM(C9:C30)</f>
        <v>1105966.013143</v>
      </c>
      <c r="D31" s="86">
        <f>SUM(D9:D29)</f>
        <v>379451.94397933333</v>
      </c>
      <c r="E31" s="86">
        <f>SUM(E9:E29)</f>
        <v>375788.2494593333</v>
      </c>
      <c r="F31" s="86">
        <f>SUM(F9:F30)</f>
        <v>350725.81970433326</v>
      </c>
      <c r="G31" s="86">
        <f>SUM(G9:G30)</f>
        <v>0</v>
      </c>
      <c r="H31" s="86">
        <f>SUM(H9:H30)</f>
        <v>0</v>
      </c>
      <c r="I31" s="85">
        <f>SUM(D31:F31)</f>
        <v>1105966.013143</v>
      </c>
      <c r="J31" s="61"/>
    </row>
    <row r="32" spans="1:10" ht="15" customHeight="1" thickBot="1" thickTop="1">
      <c r="A32" s="200" t="s">
        <v>88</v>
      </c>
      <c r="B32" s="201"/>
      <c r="C32" s="53">
        <f>C31*0.196</f>
        <v>216769.338576028</v>
      </c>
      <c r="D32" s="87">
        <f>D31*0.196</f>
        <v>74372.58101994934</v>
      </c>
      <c r="E32" s="87">
        <f>E31*0.196</f>
        <v>73654.49689402933</v>
      </c>
      <c r="F32" s="87">
        <f>F31*0.196</f>
        <v>68742.26066204932</v>
      </c>
      <c r="G32" s="87">
        <f>G31*0.2034</f>
        <v>0</v>
      </c>
      <c r="H32" s="87">
        <f>H31*0.2034</f>
        <v>0</v>
      </c>
      <c r="I32" s="51">
        <f>SUM(D32:H32)</f>
        <v>216769.33857602798</v>
      </c>
      <c r="J32" s="52"/>
    </row>
    <row r="33" spans="1:9" ht="19.5" customHeight="1" thickBot="1" thickTop="1">
      <c r="A33" s="202" t="s">
        <v>25</v>
      </c>
      <c r="B33" s="203"/>
      <c r="C33" s="105">
        <f aca="true" t="shared" si="0" ref="C33:H33">SUM(C31:C32)</f>
        <v>1322735.3517190279</v>
      </c>
      <c r="D33" s="106">
        <f t="shared" si="0"/>
        <v>453824.5249992827</v>
      </c>
      <c r="E33" s="106">
        <f t="shared" si="0"/>
        <v>449442.7463533626</v>
      </c>
      <c r="F33" s="106">
        <f t="shared" si="0"/>
        <v>419468.0803663826</v>
      </c>
      <c r="G33" s="106">
        <f>SUM(G31:G32)</f>
        <v>0</v>
      </c>
      <c r="H33" s="106">
        <f t="shared" si="0"/>
        <v>0</v>
      </c>
      <c r="I33" s="106">
        <f>SUM(D33:H33)</f>
        <v>1322735.3517190279</v>
      </c>
    </row>
    <row r="34" ht="7.5" customHeight="1" thickTop="1">
      <c r="C34" s="54"/>
    </row>
    <row r="35" ht="7.5" customHeight="1">
      <c r="C35" s="54"/>
    </row>
    <row r="36" ht="7.5" customHeight="1">
      <c r="C36" s="54"/>
    </row>
    <row r="37" ht="57.75" customHeight="1">
      <c r="C37" s="54"/>
    </row>
    <row r="38" ht="7.5" customHeight="1"/>
    <row r="39" spans="3:10" ht="7.5" customHeight="1" thickBot="1">
      <c r="C39" s="55"/>
      <c r="D39" s="56"/>
      <c r="E39" s="56"/>
      <c r="F39" s="56"/>
      <c r="G39" s="55"/>
      <c r="H39" s="55"/>
      <c r="I39" s="52"/>
      <c r="J39" s="52"/>
    </row>
    <row r="40" spans="2:10" ht="12.75">
      <c r="B40" s="57" t="s">
        <v>28</v>
      </c>
      <c r="C40" s="23"/>
      <c r="D40" s="204" t="s">
        <v>27</v>
      </c>
      <c r="E40" s="204"/>
      <c r="F40" s="204"/>
      <c r="G40" s="204"/>
      <c r="H40" s="204"/>
      <c r="I40" s="205"/>
      <c r="J40" s="205"/>
    </row>
    <row r="41" spans="2:10" ht="12.75">
      <c r="B41" s="58" t="s">
        <v>9</v>
      </c>
      <c r="C41" s="59"/>
      <c r="D41" s="195" t="s">
        <v>57</v>
      </c>
      <c r="E41" s="195"/>
      <c r="F41" s="195"/>
      <c r="G41" s="195"/>
      <c r="H41" s="195"/>
      <c r="I41" s="196"/>
      <c r="J41" s="196"/>
    </row>
    <row r="42" spans="1:7" ht="12.75">
      <c r="A42" s="52"/>
      <c r="B42" s="60" t="s">
        <v>26</v>
      </c>
      <c r="C42" s="61"/>
      <c r="D42" s="52" t="s">
        <v>33</v>
      </c>
      <c r="E42" s="52"/>
      <c r="F42" s="52"/>
      <c r="G42" s="52"/>
    </row>
    <row r="43" spans="1:7" ht="15.75">
      <c r="A43" s="52"/>
      <c r="B43" s="62"/>
      <c r="C43" s="61"/>
      <c r="D43" s="52"/>
      <c r="E43" s="52"/>
      <c r="F43" s="52"/>
      <c r="G43" s="52"/>
    </row>
    <row r="44" spans="1:7" ht="12.75">
      <c r="A44" s="52"/>
      <c r="B44"/>
      <c r="C44"/>
      <c r="D44"/>
      <c r="E44"/>
      <c r="F44"/>
      <c r="G44"/>
    </row>
    <row r="45" spans="1:7" ht="12.75">
      <c r="A45" s="52"/>
      <c r="B45"/>
      <c r="C45"/>
      <c r="D45"/>
      <c r="E45"/>
      <c r="F45"/>
      <c r="G45"/>
    </row>
    <row r="46" spans="1:7" ht="12.75">
      <c r="A46" s="52"/>
      <c r="B46"/>
      <c r="C46"/>
      <c r="D46"/>
      <c r="E46"/>
      <c r="F46"/>
      <c r="G46"/>
    </row>
    <row r="47" spans="1:7" ht="12.75">
      <c r="A47" s="52"/>
      <c r="B47"/>
      <c r="C47"/>
      <c r="D47"/>
      <c r="E47"/>
      <c r="F47"/>
      <c r="G47"/>
    </row>
    <row r="48" spans="1:7" ht="12.75">
      <c r="A48" s="52"/>
      <c r="B48"/>
      <c r="C48"/>
      <c r="D48"/>
      <c r="E48"/>
      <c r="F48"/>
      <c r="G48"/>
    </row>
    <row r="49" spans="1:7" ht="12.75">
      <c r="A49" s="52"/>
      <c r="B49"/>
      <c r="C49"/>
      <c r="D49"/>
      <c r="E49"/>
      <c r="F49"/>
      <c r="G49"/>
    </row>
    <row r="50" spans="1:7" ht="12.75">
      <c r="A50" s="52"/>
      <c r="B50"/>
      <c r="C50"/>
      <c r="D50"/>
      <c r="E50"/>
      <c r="F50"/>
      <c r="G50"/>
    </row>
    <row r="51" spans="1:7" ht="18.75">
      <c r="A51" s="63"/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</sheetData>
  <sheetProtection/>
  <mergeCells count="14">
    <mergeCell ref="D1:I1"/>
    <mergeCell ref="B2:C2"/>
    <mergeCell ref="B3:C3"/>
    <mergeCell ref="D4:I4"/>
    <mergeCell ref="D5:H5"/>
    <mergeCell ref="K5:O5"/>
    <mergeCell ref="D41:H41"/>
    <mergeCell ref="I41:J41"/>
    <mergeCell ref="D6:H6"/>
    <mergeCell ref="A31:B31"/>
    <mergeCell ref="A32:B32"/>
    <mergeCell ref="A33:B33"/>
    <mergeCell ref="D40:H40"/>
    <mergeCell ref="I40:J40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89" r:id="rId2"/>
  <rowBreaks count="2" manualBreakCount="2">
    <brk id="46" max="10" man="1"/>
    <brk id="110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pmsaposse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leonor</dc:creator>
  <cp:keywords/>
  <dc:description/>
  <cp:lastModifiedBy>FERNANDA SIMPLICIO RAMPAZIO</cp:lastModifiedBy>
  <cp:lastPrinted>2024-03-01T13:48:35Z</cp:lastPrinted>
  <dcterms:created xsi:type="dcterms:W3CDTF">2010-03-25T19:09:26Z</dcterms:created>
  <dcterms:modified xsi:type="dcterms:W3CDTF">2024-03-05T13:28:55Z</dcterms:modified>
  <cp:category/>
  <cp:version/>
  <cp:contentType/>
  <cp:contentStatus/>
</cp:coreProperties>
</file>